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7.xml"/>
  <Override ContentType="application/vnd.openxmlformats-officedocument.spreadsheetml.worksheet+xml" PartName="/xl/worksheets/sheet15.xml"/>
  <Override ContentType="application/vnd.openxmlformats-officedocument.spreadsheetml.worksheet+xml" PartName="/xl/worksheets/sheet19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18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17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19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8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7.1 " sheetId="1" r:id="rId4"/>
    <sheet state="visible" name="Tab7.2" sheetId="2" r:id="rId5"/>
    <sheet state="visible" name="Tab7.3" sheetId="3" r:id="rId6"/>
    <sheet state="visible" name="Tab7.4" sheetId="4" r:id="rId7"/>
    <sheet state="visible" name="Tab7.5" sheetId="5" r:id="rId8"/>
    <sheet state="visible" name="Tab7.6" sheetId="6" r:id="rId9"/>
    <sheet state="visible" name="Tab7.7" sheetId="7" r:id="rId10"/>
    <sheet state="visible" name="Tab7.8" sheetId="8" r:id="rId11"/>
    <sheet state="visible" name="Tab7.9" sheetId="9" r:id="rId12"/>
    <sheet state="visible" name="Tab7.10" sheetId="10" r:id="rId13"/>
    <sheet state="visible" name="Tab7.11" sheetId="11" r:id="rId14"/>
    <sheet state="visible" name="Tab7.12" sheetId="12" r:id="rId15"/>
    <sheet state="visible" name="Tab7.13" sheetId="13" r:id="rId16"/>
    <sheet state="visible" name="Tab7.14" sheetId="14" r:id="rId17"/>
    <sheet state="visible" name="Tab7.15" sheetId="15" r:id="rId18"/>
    <sheet state="visible" name="Tab7.16" sheetId="16" r:id="rId19"/>
    <sheet state="visible" name="Tab7.17" sheetId="17" r:id="rId20"/>
    <sheet state="visible" name="Tab7.18" sheetId="18" r:id="rId21"/>
    <sheet state="visible" name="Tab" sheetId="19" r:id="rId22"/>
  </sheets>
  <definedNames>
    <definedName name="__123Graph_B">#REF!</definedName>
    <definedName name="__123Graph_C">#REF!</definedName>
    <definedName name="__123Graph_BVOLUME">#REF!</definedName>
    <definedName name="__123Graph_AVOLUME">#REF!</definedName>
    <definedName name="__123Graph_A">#REF!</definedName>
    <definedName name="__123Graph_CVOLUME">#REF!</definedName>
  </definedNames>
  <calcPr/>
</workbook>
</file>

<file path=xl/sharedStrings.xml><?xml version="1.0" encoding="utf-8"?>
<sst xmlns="http://schemas.openxmlformats.org/spreadsheetml/2006/main" count="624" uniqueCount="337">
  <si>
    <t>TABLE 7.1: LENGTH OF ROADS BY TYPE, BHUTAN, JUNE 2001</t>
  </si>
  <si>
    <t>(length km)</t>
  </si>
  <si>
    <t>Type of road</t>
  </si>
  <si>
    <t xml:space="preserve">   National highway </t>
  </si>
  <si>
    <t xml:space="preserve">  District road</t>
  </si>
  <si>
    <t xml:space="preserve">   Feeder road</t>
  </si>
  <si>
    <t>Urban road</t>
  </si>
  <si>
    <t xml:space="preserve">      All road</t>
  </si>
  <si>
    <t>Black topped</t>
  </si>
  <si>
    <t>-</t>
  </si>
  <si>
    <t>Non-black topped</t>
  </si>
  <si>
    <t xml:space="preserve"> </t>
  </si>
  <si>
    <t>Total</t>
  </si>
  <si>
    <t xml:space="preserve">Note:Data for  the Type of road (black topped and non-black topped) were not available separately for </t>
  </si>
  <si>
    <t xml:space="preserve">          National highway, District road, Feeder road and Urban road.</t>
  </si>
  <si>
    <t>Source: Public Work Divison, Thimphu</t>
  </si>
  <si>
    <t>TABLE 7.2:LENGTH OF ROADS BY TYPE AND DZONGKHAG,BHUTAN,AS OF JUNE 2001</t>
  </si>
  <si>
    <t>(kilometres)</t>
  </si>
  <si>
    <t/>
  </si>
  <si>
    <t>Dzongkhag</t>
  </si>
  <si>
    <t xml:space="preserve"> National </t>
  </si>
  <si>
    <t>District</t>
  </si>
  <si>
    <t>Feeder</t>
  </si>
  <si>
    <t xml:space="preserve"> Urban </t>
  </si>
  <si>
    <t>Forest</t>
  </si>
  <si>
    <t>All</t>
  </si>
  <si>
    <t>Precen-</t>
  </si>
  <si>
    <t>highway</t>
  </si>
  <si>
    <t>road</t>
  </si>
  <si>
    <t>roads</t>
  </si>
  <si>
    <t>tage</t>
  </si>
  <si>
    <t>Bumthang</t>
  </si>
  <si>
    <t>Chhukha</t>
  </si>
  <si>
    <t>Dagana</t>
  </si>
  <si>
    <t>Gasa</t>
  </si>
  <si>
    <t>Haa</t>
  </si>
  <si>
    <t>Lhuntse</t>
  </si>
  <si>
    <t>Mongar</t>
  </si>
  <si>
    <t>Paro</t>
  </si>
  <si>
    <t>Pemagatshel</t>
  </si>
  <si>
    <t>Punakha</t>
  </si>
  <si>
    <t>Samdrupjongkhar</t>
  </si>
  <si>
    <t>Samtse</t>
  </si>
  <si>
    <t>Sarpang</t>
  </si>
  <si>
    <t>Thimphu</t>
  </si>
  <si>
    <t>Trashigang</t>
  </si>
  <si>
    <t>Trashiyangtse</t>
  </si>
  <si>
    <t>Trongsa</t>
  </si>
  <si>
    <t>Tsirang</t>
  </si>
  <si>
    <t>Wangduephodrang</t>
  </si>
  <si>
    <t>Zhemgang</t>
  </si>
  <si>
    <t>Bhutan</t>
  </si>
  <si>
    <t xml:space="preserve">Source:Ministry of Communications,Thimphu   </t>
  </si>
  <si>
    <t>TABLE 7.3:NUMBER AND LENGTH OF BRIDGES BY TYPE,BHUTAN,AS OF JUNE 2001</t>
  </si>
  <si>
    <t>Type of bridges</t>
  </si>
  <si>
    <t>Numbers</t>
  </si>
  <si>
    <t>Length</t>
  </si>
  <si>
    <t>Percen-</t>
  </si>
  <si>
    <t>(metres)</t>
  </si>
  <si>
    <t>Reinforced concrete</t>
  </si>
  <si>
    <t>Prestressed concrete</t>
  </si>
  <si>
    <t>Bailey bridge</t>
  </si>
  <si>
    <t>Suspension Bridge (Motorable)</t>
  </si>
  <si>
    <t xml:space="preserve">Hemilton and steel </t>
  </si>
  <si>
    <t>Composite bridge</t>
  </si>
  <si>
    <t>Wooden</t>
  </si>
  <si>
    <t>Submersible</t>
  </si>
  <si>
    <t>RCC Slab</t>
  </si>
  <si>
    <t>All bridges</t>
  </si>
  <si>
    <t>Source:Ministry of Communications,Thimphu</t>
  </si>
  <si>
    <t>TABLE 7.4: NUMBER OF SUPENSION BRIDGES COMPLETED DURING I TO VIII</t>
  </si>
  <si>
    <t xml:space="preserve">           FIVE YEAR PLAN PERIODS BY DZONGKHAG.</t>
  </si>
  <si>
    <t xml:space="preserve">    Plan periods</t>
  </si>
  <si>
    <t>All plan</t>
  </si>
  <si>
    <t xml:space="preserve">   _________________________________</t>
  </si>
  <si>
    <t>periods</t>
  </si>
  <si>
    <t>I - IV</t>
  </si>
  <si>
    <t>Vth</t>
  </si>
  <si>
    <t>VI</t>
  </si>
  <si>
    <t>VII</t>
  </si>
  <si>
    <t>VIII</t>
  </si>
  <si>
    <t>(I - VIII)</t>
  </si>
  <si>
    <t>Bjakar</t>
  </si>
  <si>
    <t>Monggar</t>
  </si>
  <si>
    <t>Samdrupjongkha</t>
  </si>
  <si>
    <t>Source: Ministry of Communications,Thimphu</t>
  </si>
  <si>
    <t>TABLE 7.5: NUMBER OF REGISTERED VEHICLES BY TYPE AND REGION, 1998 TO 2001</t>
  </si>
  <si>
    <t>Region</t>
  </si>
  <si>
    <t>Heavy</t>
  </si>
  <si>
    <t>Medium</t>
  </si>
  <si>
    <t>Light</t>
  </si>
  <si>
    <t>2-Wheeler</t>
  </si>
  <si>
    <t>Taxi</t>
  </si>
  <si>
    <t>Earth movers</t>
  </si>
  <si>
    <t>Others</t>
  </si>
  <si>
    <t>All Types</t>
  </si>
  <si>
    <t>1998 Total</t>
  </si>
  <si>
    <t>n.a.</t>
  </si>
  <si>
    <t>Gelephu</t>
  </si>
  <si>
    <t xml:space="preserve"> -   </t>
  </si>
  <si>
    <t>Phuntsholing</t>
  </si>
  <si>
    <t>SamdrupJongkhar</t>
  </si>
  <si>
    <t>1999 Total</t>
  </si>
  <si>
    <t>2000 Total</t>
  </si>
  <si>
    <t>2001 Total</t>
  </si>
  <si>
    <t>Note: Excludes vehicles of armed forces.</t>
  </si>
  <si>
    <t xml:space="preserve">          Number of Government light vehicles include those of Royal Family and International Agencies.</t>
  </si>
  <si>
    <t xml:space="preserve">         "Others" include bull dozers, road rollers, pay loaders, excavators, cranes, tractors, power tillers, etc.</t>
  </si>
  <si>
    <t>Source: Ministry of Communications, Thimphu</t>
  </si>
  <si>
    <t xml:space="preserve">TABLE 7.6: NUMBER OF NEW MOTOR VEHICLE DRIVING LICENCES ISSUED </t>
  </si>
  <si>
    <t xml:space="preserve">                   (a) BY TYPE OF VEHICLE, 1993 TO 1998</t>
  </si>
  <si>
    <t>(numbers)</t>
  </si>
  <si>
    <t>Licence for</t>
  </si>
  <si>
    <t>1993</t>
  </si>
  <si>
    <t>1994</t>
  </si>
  <si>
    <t>1995</t>
  </si>
  <si>
    <t>1996</t>
  </si>
  <si>
    <t>1997</t>
  </si>
  <si>
    <t>1998</t>
  </si>
  <si>
    <t>Two Wheelers</t>
  </si>
  <si>
    <t xml:space="preserve">Light </t>
  </si>
  <si>
    <t>Other(b)</t>
  </si>
  <si>
    <t>n.a</t>
  </si>
  <si>
    <t>All vehicles</t>
  </si>
  <si>
    <t xml:space="preserve">Note: (a) The figures refer to new licences issued during the year </t>
  </si>
  <si>
    <t xml:space="preserve">(not including renewals) figures do not refer to the total number </t>
  </si>
  <si>
    <t xml:space="preserve">of licensed drivers (b) includes road rollers, tractors,bulldozers, </t>
  </si>
  <si>
    <t>power tillers, payloaders, excavators, well loaders and cranes.</t>
  </si>
  <si>
    <t>Source: Road Safety &amp; Transport Authority, Thimphu</t>
  </si>
  <si>
    <t>TABLE 7.7: DETAILS OF PUBLIC ROAD TRANSPORT SERVICES, 1993 TO 1998</t>
  </si>
  <si>
    <t>Details</t>
  </si>
  <si>
    <t>Number of operators</t>
  </si>
  <si>
    <t>Number of service routes (a)</t>
  </si>
  <si>
    <t>Distance run ('000 kms)</t>
  </si>
  <si>
    <t>3,107</t>
  </si>
  <si>
    <t>Passengers carried ('000 passengers)</t>
  </si>
  <si>
    <t xml:space="preserve">   Direct</t>
  </si>
  <si>
    <t>786</t>
  </si>
  <si>
    <t xml:space="preserve">   Local</t>
  </si>
  <si>
    <t>235</t>
  </si>
  <si>
    <t>Loads carried ('000 kgs)</t>
  </si>
  <si>
    <t>Services suspended (route days)</t>
  </si>
  <si>
    <t>Note: (a) Service route imply bus services one round trip station to station.</t>
  </si>
  <si>
    <t xml:space="preserve">      for e.g. Phuentsholing to Thimphu - Thimphu to Phuentsholing</t>
  </si>
  <si>
    <t xml:space="preserve">       Data for 1999 was not provided by the sector.</t>
  </si>
  <si>
    <t>Source: Surface Transport Division, Ministry of Communications, Thimphu</t>
  </si>
  <si>
    <t xml:space="preserve">TABLE 7.8: NUMBERS OF PASSENGERS CARRIED AND REVENUE EARNED BY DRUK AIR FLIGHTS BY </t>
  </si>
  <si>
    <t xml:space="preserve">                    SECTOR, 1996 TO 2001</t>
  </si>
  <si>
    <t>Sector</t>
  </si>
  <si>
    <t>1999</t>
  </si>
  <si>
    <t>2000</t>
  </si>
  <si>
    <t>2001</t>
  </si>
  <si>
    <t>Paro to Kolkata</t>
  </si>
  <si>
    <t>Kolkata to Paro</t>
  </si>
  <si>
    <t>Paro to Bangkok</t>
  </si>
  <si>
    <t>Bangkok to Paro</t>
  </si>
  <si>
    <t>Paro to Dhaka</t>
  </si>
  <si>
    <t>Dhaka to Paro</t>
  </si>
  <si>
    <t>Paro to Delhi</t>
  </si>
  <si>
    <t>Delhi to Paro</t>
  </si>
  <si>
    <t>Paro to Kathmandu</t>
  </si>
  <si>
    <t>Kathmandu to Paro</t>
  </si>
  <si>
    <t>Kathmandu to Delhi</t>
  </si>
  <si>
    <t>..</t>
  </si>
  <si>
    <t>Delhi to Kathmandu</t>
  </si>
  <si>
    <t>Kolkata to Bangkok</t>
  </si>
  <si>
    <t>Bangkok to Kolkata</t>
  </si>
  <si>
    <t>Dhaka to Bangkok</t>
  </si>
  <si>
    <t>Bangkok to Dhaka</t>
  </si>
  <si>
    <t>Total passengers (a)</t>
  </si>
  <si>
    <t>Revenue (Nu.in millions)</t>
  </si>
  <si>
    <t xml:space="preserve">   during fiscal/calendar year</t>
  </si>
  <si>
    <t>1994/95</t>
  </si>
  <si>
    <t>1995/96</t>
  </si>
  <si>
    <t>1996/97</t>
  </si>
  <si>
    <t>1997/98</t>
  </si>
  <si>
    <t>TABLE 7.9: NUMBER OF FLIGHTS MADE BY DRUK AIR BY SECTOR, 1995 TO 1999</t>
  </si>
  <si>
    <t>Paro to Calcutta</t>
  </si>
  <si>
    <t>Calcutta to Paro</t>
  </si>
  <si>
    <t>Paro to Yangon</t>
  </si>
  <si>
    <t>Yangon to Paro</t>
  </si>
  <si>
    <t>All sectors</t>
  </si>
  <si>
    <t>Source: Druk Air Corporation, Thimphu</t>
  </si>
  <si>
    <t>TABLE 7.10: TELEPHONE CONNECTION CAPACITY BY EXCHANGE, 1997 TO 2001</t>
  </si>
  <si>
    <t>Exchange (Switch type)</t>
  </si>
  <si>
    <t>Tsimakothi(DRMASS)</t>
  </si>
  <si>
    <t>Gelephu(LS)</t>
  </si>
  <si>
    <t>Haa(DRMASS)</t>
  </si>
  <si>
    <t>Paro(LS)</t>
  </si>
  <si>
    <t>Phuentsholing(LS)</t>
  </si>
  <si>
    <t>Punakha(RLU)</t>
  </si>
  <si>
    <t>Samdrupjongkha(LS)</t>
  </si>
  <si>
    <t>Samtse(LS)</t>
  </si>
  <si>
    <t>Sarpang(DRMASS)</t>
  </si>
  <si>
    <t>Thimphu (LS/INTS/MS)</t>
  </si>
  <si>
    <t>Trashigang (TS/LS)</t>
  </si>
  <si>
    <t>Trongsa (TS/LS)</t>
  </si>
  <si>
    <t>Wangduephodrang(RLU)</t>
  </si>
  <si>
    <t>Jakar(RLU)</t>
  </si>
  <si>
    <t>Zhemgang(RLU)</t>
  </si>
  <si>
    <t>Damphu(RLU)</t>
  </si>
  <si>
    <t>Dagana(DRMASS)</t>
  </si>
  <si>
    <t>Mongar(RLU)</t>
  </si>
  <si>
    <t>Lhuntse(DRMASS)</t>
  </si>
  <si>
    <t>Kanglung(DRMASS)</t>
  </si>
  <si>
    <t>Trashiyangtse(DRMASS)</t>
  </si>
  <si>
    <t>Pemagatshel(RLU)</t>
  </si>
  <si>
    <t>Total capacity</t>
  </si>
  <si>
    <t xml:space="preserve">Note: LS stands for local switch, TS for toll switch, MS for tandem </t>
  </si>
  <si>
    <t xml:space="preserve">switch, INTS for international switch, RLU for remote line unit, </t>
  </si>
  <si>
    <t>DRMASS for digital radio multiple access system and SxS for step switch.</t>
  </si>
  <si>
    <t>TABLE 7.11:  NUMBER OF TELEPHONE TRUNK CIRCUITS, BHUTAN, 1999</t>
  </si>
  <si>
    <t>Type of</t>
  </si>
  <si>
    <t>Existing</t>
  </si>
  <si>
    <t>connection</t>
  </si>
  <si>
    <t>circuits</t>
  </si>
  <si>
    <t>Thimphu - London (BT)</t>
  </si>
  <si>
    <t>Satellite</t>
  </si>
  <si>
    <t>Thimphu - Singapore (ST)</t>
  </si>
  <si>
    <t>Thimphu - Japan (KDD)</t>
  </si>
  <si>
    <t>Thimphu - India</t>
  </si>
  <si>
    <t>Analogue Microwave</t>
  </si>
  <si>
    <t>Thimphu - Phuentsholing</t>
  </si>
  <si>
    <t>Thimphu - Trongsa</t>
  </si>
  <si>
    <t>Digital Microwave</t>
  </si>
  <si>
    <t>Thimphu - Gelephu</t>
  </si>
  <si>
    <t>Thimphu - Trashigang</t>
  </si>
  <si>
    <t>Thimphu - Samdrupjongkha</t>
  </si>
  <si>
    <t>Thimphu - Paro</t>
  </si>
  <si>
    <t>Thimphu - Paro Airport</t>
  </si>
  <si>
    <t>Thimphu - Tsimakothi</t>
  </si>
  <si>
    <t>DRMASS</t>
  </si>
  <si>
    <t>Thimphu - Wangduephodrang</t>
  </si>
  <si>
    <t>Thimphu - Lobesa</t>
  </si>
  <si>
    <t>Thimphu - Punakha</t>
  </si>
  <si>
    <t>Trongsa - Trashigang</t>
  </si>
  <si>
    <t>Trongsa - Gelephu</t>
  </si>
  <si>
    <t>Trongsa - Samdrupjongkha</t>
  </si>
  <si>
    <t>Gelephu - Trashigang</t>
  </si>
  <si>
    <t>Trashigang - Samdrupjongkha</t>
  </si>
  <si>
    <t>Paro - Haa</t>
  </si>
  <si>
    <t>Samtse - Banarhat (India)</t>
  </si>
  <si>
    <t>Physical Line</t>
  </si>
  <si>
    <t>Phuentsholing - India (via Thimphu)</t>
  </si>
  <si>
    <t>Analogue Micorwave</t>
  </si>
  <si>
    <t>Phuentsholing - India (via Hasimara)</t>
  </si>
  <si>
    <t>Note: Circuits from Thimphu to Paro, Tsimalakha, Wangduephodrang, and</t>
  </si>
  <si>
    <t xml:space="preserve">      Punakha jointly shares 15 circuits and these circuits are not reflected</t>
  </si>
  <si>
    <t xml:space="preserve">      in the above figures. DRCS stands for Digital Radio Concentrator System.</t>
  </si>
  <si>
    <t>Source: Division of Telecommunication, Thimphu</t>
  </si>
  <si>
    <t xml:space="preserve">TABLE 7.12: NUMBER OF TRUNK LINES, CONNECTION CAPACITIES AND SETS IN USE, </t>
  </si>
  <si>
    <t xml:space="preserve">            1994 TO 1998</t>
  </si>
  <si>
    <t>Trunk lines</t>
  </si>
  <si>
    <t xml:space="preserve"> Satellite </t>
  </si>
  <si>
    <t>na</t>
  </si>
  <si>
    <t xml:space="preserve"> Microwave</t>
  </si>
  <si>
    <t xml:space="preserve">  Analogue</t>
  </si>
  <si>
    <t xml:space="preserve">  Digital</t>
  </si>
  <si>
    <t xml:space="preserve"> Digital radio</t>
  </si>
  <si>
    <t xml:space="preserve">  concentrator system</t>
  </si>
  <si>
    <t xml:space="preserve"> DRMASS</t>
  </si>
  <si>
    <t xml:space="preserve"> Physical lines</t>
  </si>
  <si>
    <t xml:space="preserve">  Number of lines</t>
  </si>
  <si>
    <t xml:space="preserve">  Distance (km)</t>
  </si>
  <si>
    <t>Connection capacity</t>
  </si>
  <si>
    <t>Telephone sets in use</t>
  </si>
  <si>
    <t>Note: DRMASS stands for digital radio multiple access system</t>
  </si>
  <si>
    <t xml:space="preserve">      Data for 1999 was not provided by the sector.</t>
  </si>
  <si>
    <t>TABLE 7.13: NUMBER OF TELEPHONE TRUNK CALLS BY TYPE, 1995 TO 1999</t>
  </si>
  <si>
    <t xml:space="preserve">         ( Thousands )</t>
  </si>
  <si>
    <t>Type of call</t>
  </si>
  <si>
    <t xml:space="preserve">    1995</t>
  </si>
  <si>
    <t xml:space="preserve">    1996</t>
  </si>
  <si>
    <t>Domestic calls</t>
  </si>
  <si>
    <t>International calls</t>
  </si>
  <si>
    <t xml:space="preserve">  India</t>
  </si>
  <si>
    <t xml:space="preserve">  Other</t>
  </si>
  <si>
    <t>All calls</t>
  </si>
  <si>
    <t xml:space="preserve">  </t>
  </si>
  <si>
    <t>TABLE 7.14: TELECOMMUNICATION TRAFFIC IN MINUTES AND REVENUE EARNINGS,BHUTAN,1996 TO 1999</t>
  </si>
  <si>
    <t xml:space="preserve"> Domestic calls (minutes)</t>
  </si>
  <si>
    <t xml:space="preserve"> International calls (minutes)</t>
  </si>
  <si>
    <t xml:space="preserve">  Other countries</t>
  </si>
  <si>
    <t>Total calls</t>
  </si>
  <si>
    <t>Revenue earnings (millions Nu.)</t>
  </si>
  <si>
    <t>Source: Division of Telecommunications, Thimphu</t>
  </si>
  <si>
    <t>TABLE 7.15: NUMBER OF COMMUNICATION FACILITIES, 1994 TO 1999</t>
  </si>
  <si>
    <t>Postal infrastructure</t>
  </si>
  <si>
    <t>General Post Offices</t>
  </si>
  <si>
    <t>Post Offices</t>
  </si>
  <si>
    <t>Branch Post Offices</t>
  </si>
  <si>
    <t>Agency Post Offices</t>
  </si>
  <si>
    <t>Community Mail Offices</t>
  </si>
  <si>
    <t>Telegraph or Fax Offices</t>
  </si>
  <si>
    <t>Wireless Stations(a)</t>
  </si>
  <si>
    <t xml:space="preserve">Note: WT. Stations are merged with Telecommunication Division </t>
  </si>
  <si>
    <t xml:space="preserve">      W.E.F JULY 1995</t>
  </si>
  <si>
    <t>(a) Includes 3 stations installed at New Delhi, Dhaka and Kalimpong</t>
  </si>
  <si>
    <t>Source: Bhutan Post, Thimphu</t>
  </si>
  <si>
    <t>TABLE 7.16: VOLUME OF POSTAL MAIL TRAFFIC BY DESTINATION, 1995 TO 1999</t>
  </si>
  <si>
    <t>Type of service</t>
  </si>
  <si>
    <t>Domestic</t>
  </si>
  <si>
    <t>International</t>
  </si>
  <si>
    <t xml:space="preserve">   Dispatch</t>
  </si>
  <si>
    <t xml:space="preserve">   Receipt</t>
  </si>
  <si>
    <t>Total mail items</t>
  </si>
  <si>
    <t>TABLE 7.17: VOLUME OF MAIL HANDLED BY TYPE OF ARTICLE AND DESTINATION, 1999</t>
  </si>
  <si>
    <t>('000 numbers)</t>
  </si>
  <si>
    <t>Type of mail</t>
  </si>
  <si>
    <t>Total Domestic</t>
  </si>
  <si>
    <t xml:space="preserve">      International</t>
  </si>
  <si>
    <t>Inward</t>
  </si>
  <si>
    <t>Outward</t>
  </si>
  <si>
    <t>Letters/Postcards/Aerogrammes</t>
  </si>
  <si>
    <t xml:space="preserve">  Ordinary letter</t>
  </si>
  <si>
    <t xml:space="preserve">  Registered items</t>
  </si>
  <si>
    <t>Printed matter/packets</t>
  </si>
  <si>
    <t>Parcels</t>
  </si>
  <si>
    <t>Express mail service (EMS)</t>
  </si>
  <si>
    <t>Messages</t>
  </si>
  <si>
    <t xml:space="preserve">   Telegraphic message</t>
  </si>
  <si>
    <t xml:space="preserve">   Facsimile message</t>
  </si>
  <si>
    <t xml:space="preserve">   Wireless transmission</t>
  </si>
  <si>
    <t>All mail items</t>
  </si>
  <si>
    <t>TABLE 7.18: NUMBER AND VALUE OF MONEY ORDER BY TYPE, 1995 TO 1999</t>
  </si>
  <si>
    <t>Type</t>
  </si>
  <si>
    <t>Total money orders</t>
  </si>
  <si>
    <t xml:space="preserve">   Number of orders ('000)</t>
  </si>
  <si>
    <t xml:space="preserve">   Amount of orders ('000 Nu.)</t>
  </si>
  <si>
    <t>Domestic money order</t>
  </si>
  <si>
    <t>International money order</t>
  </si>
  <si>
    <t xml:space="preserve">   Dispatched </t>
  </si>
  <si>
    <t xml:space="preserve">     Number of orders ('000)</t>
  </si>
  <si>
    <t xml:space="preserve">     Amount of orders ('000 Nu.)</t>
  </si>
  <si>
    <t xml:space="preserve">   Receipts</t>
  </si>
  <si>
    <t>Note: (-) stands for numbers less than tenth of a thousand</t>
  </si>
  <si>
    <t xml:space="preserve">Source: Division of Posts and Telegraph, Thimphu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</si>
</sst>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0.0_)"/>
    <numFmt numFmtId="165" formatCode="_(* #,##0.0_);_(* \(#,##0.0\);_(* &quot;-&quot;??_);_(@_)"/>
    <numFmt numFmtId="166" formatCode="0.00_)"/>
    <numFmt numFmtId="167" formatCode="_(* #,##0_);_(* \(#,##0\);_(* &quot;-&quot;??_);_(@_)"/>
    <numFmt numFmtId="168" formatCode="_(* #,##0.00_);_(* \(#,##0.00\);_(* &quot;-&quot;??_);_(@_)"/>
    <numFmt numFmtId="169" formatCode="0_)"/>
    <numFmt numFmtId="170" formatCode="#,##0.0_);\(#,##0.0\)"/>
  </numFmts>
  <fonts count="8">
    <font>
      <sz val="10.0"/>
      <color rgb="FF000000"/>
      <name val="Calibri"/>
      <scheme val="minor"/>
    </font>
    <font>
      <sz val="8.0"/>
      <color theme="1"/>
      <name val="Book Antiqua"/>
    </font>
    <font>
      <sz val="8.0"/>
      <color theme="1"/>
      <name val="Courier"/>
    </font>
    <font>
      <sz val="10.0"/>
      <color theme="1"/>
      <name val="Arial"/>
    </font>
    <font>
      <b/>
      <sz val="8.0"/>
      <color theme="1"/>
      <name val="Book Antiqua"/>
    </font>
    <font>
      <b/>
      <sz val="10.0"/>
      <color theme="1"/>
      <name val="Arial"/>
    </font>
    <font>
      <sz val="10.0"/>
      <color theme="1"/>
      <name val="Helvetica Neue"/>
    </font>
    <font>
      <sz val="10.0"/>
      <color theme="1"/>
      <name val="Book Antiqua"/>
    </font>
  </fonts>
  <fills count="2">
    <fill>
      <patternFill patternType="none"/>
    </fill>
    <fill>
      <patternFill patternType="lightGray"/>
    </fill>
  </fills>
  <borders count="4">
    <border/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86">
    <xf borderId="0" fillId="0" fontId="0" numFmtId="0" xfId="0" applyAlignment="1" applyFont="1">
      <alignment readingOrder="0" shrinkToFit="0" vertical="bottom" wrapText="0"/>
    </xf>
    <xf borderId="0" fillId="0" fontId="1" numFmtId="164" xfId="0" applyAlignment="1" applyFont="1" applyNumberFormat="1">
      <alignment horizontal="left" shrinkToFit="0" vertical="bottom" wrapText="0"/>
    </xf>
    <xf borderId="0" fillId="0" fontId="1" numFmtId="0" xfId="0" applyAlignment="1" applyFont="1">
      <alignment shrinkToFit="0" vertical="bottom" wrapText="0"/>
    </xf>
    <xf borderId="1" fillId="0" fontId="1" numFmtId="164" xfId="0" applyAlignment="1" applyBorder="1" applyFont="1" applyNumberFormat="1">
      <alignment horizontal="left" shrinkToFit="0" vertical="bottom" wrapText="1"/>
    </xf>
    <xf borderId="1" fillId="0" fontId="1" numFmtId="164" xfId="0" applyAlignment="1" applyBorder="1" applyFont="1" applyNumberFormat="1">
      <alignment horizontal="center" shrinkToFit="0" vertical="bottom" wrapText="1"/>
    </xf>
    <xf borderId="1" fillId="0" fontId="1" numFmtId="164" xfId="0" applyAlignment="1" applyBorder="1" applyFont="1" applyNumberFormat="1">
      <alignment horizontal="right" shrinkToFit="0" vertical="bottom" wrapText="1"/>
    </xf>
    <xf borderId="0" fillId="0" fontId="1" numFmtId="165" xfId="0" applyAlignment="1" applyFont="1" applyNumberFormat="1">
      <alignment horizontal="right" shrinkToFit="0" vertical="bottom" wrapText="0"/>
    </xf>
    <xf borderId="0" fillId="0" fontId="1" numFmtId="165" xfId="0" applyAlignment="1" applyFont="1" applyNumberFormat="1">
      <alignment shrinkToFit="0" vertical="bottom" wrapText="0"/>
    </xf>
    <xf borderId="2" fillId="0" fontId="1" numFmtId="164" xfId="0" applyAlignment="1" applyBorder="1" applyFont="1" applyNumberFormat="1">
      <alignment horizontal="left" shrinkToFit="0" vertical="bottom" wrapText="0"/>
    </xf>
    <xf borderId="2" fillId="0" fontId="1" numFmtId="165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3" fillId="0" fontId="2" numFmtId="0" xfId="0" applyAlignment="1" applyBorder="1" applyFont="1">
      <alignment horizontal="left" shrinkToFit="0" vertical="bottom" wrapText="0"/>
    </xf>
    <xf borderId="3" fillId="0" fontId="2" numFmtId="0" xfId="0" applyAlignment="1" applyBorder="1" applyFont="1">
      <alignment horizontal="center" shrinkToFit="0" vertical="bottom" wrapText="0"/>
    </xf>
    <xf borderId="3" fillId="0" fontId="2" numFmtId="0" xfId="0" applyAlignment="1" applyBorder="1" applyFont="1">
      <alignment horizontal="right" shrinkToFit="0" vertical="bottom" wrapText="0"/>
    </xf>
    <xf borderId="2" fillId="0" fontId="2" numFmtId="0" xfId="0" applyAlignment="1" applyBorder="1" applyFont="1">
      <alignment shrinkToFit="0" vertical="bottom" wrapText="0"/>
    </xf>
    <xf borderId="2" fillId="0" fontId="2" numFmtId="0" xfId="0" applyAlignment="1" applyBorder="1" applyFont="1">
      <alignment horizontal="right" shrinkToFit="0" vertical="bottom" wrapText="0"/>
    </xf>
    <xf borderId="2" fillId="0" fontId="2" numFmtId="0" xfId="0" applyAlignment="1" applyBorder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39" xfId="0" applyAlignment="1" applyFont="1" applyNumberFormat="1">
      <alignment shrinkToFit="0" vertical="bottom" wrapText="0"/>
    </xf>
    <xf borderId="0" fillId="0" fontId="2" numFmtId="39" xfId="0" applyAlignment="1" applyFont="1" applyNumberFormat="1">
      <alignment horizontal="center" shrinkToFit="0" vertical="bottom" wrapText="0"/>
    </xf>
    <xf borderId="0" fillId="0" fontId="2" numFmtId="166" xfId="0" applyAlignment="1" applyFont="1" applyNumberFormat="1">
      <alignment horizontal="center" shrinkToFit="0" vertical="bottom" wrapText="0"/>
    </xf>
    <xf borderId="0" fillId="0" fontId="2" numFmtId="166" xfId="0" applyAlignment="1" applyFont="1" applyNumberFormat="1">
      <alignment shrinkToFit="0" vertical="bottom" wrapText="0"/>
    </xf>
    <xf borderId="0" fillId="0" fontId="2" numFmtId="39" xfId="0" applyAlignment="1" applyFont="1" applyNumberFormat="1">
      <alignment horizontal="right" shrinkToFit="0" vertical="bottom" wrapText="0"/>
    </xf>
    <xf borderId="2" fillId="0" fontId="2" numFmtId="0" xfId="0" applyAlignment="1" applyBorder="1" applyFont="1">
      <alignment horizontal="left" shrinkToFit="0" vertical="bottom" wrapText="0"/>
    </xf>
    <xf borderId="2" fillId="0" fontId="2" numFmtId="39" xfId="0" applyAlignment="1" applyBorder="1" applyFont="1" applyNumberFormat="1">
      <alignment shrinkToFit="0" vertical="bottom" wrapText="0"/>
    </xf>
    <xf borderId="0" fillId="0" fontId="2" numFmtId="167" xfId="0" applyAlignment="1" applyFont="1" applyNumberFormat="1">
      <alignment shrinkToFit="0" vertical="bottom" wrapText="0"/>
    </xf>
    <xf borderId="0" fillId="0" fontId="2" numFmtId="168" xfId="0" applyAlignment="1" applyFont="1" applyNumberFormat="1">
      <alignment shrinkToFit="0" vertical="bottom" wrapText="0"/>
    </xf>
    <xf borderId="0" fillId="0" fontId="2" numFmtId="167" xfId="0" applyAlignment="1" applyFont="1" applyNumberFormat="1">
      <alignment horizontal="left" shrinkToFit="0" vertical="bottom" wrapText="0"/>
    </xf>
    <xf borderId="0" fillId="0" fontId="2" numFmtId="168" xfId="0" applyAlignment="1" applyFont="1" applyNumberFormat="1">
      <alignment horizontal="right" shrinkToFit="0" vertical="bottom" wrapText="0"/>
    </xf>
    <xf borderId="0" fillId="0" fontId="3" numFmtId="168" xfId="0" applyFont="1" applyNumberFormat="1"/>
    <xf borderId="2" fillId="0" fontId="2" numFmtId="167" xfId="0" applyAlignment="1" applyBorder="1" applyFont="1" applyNumberFormat="1">
      <alignment shrinkToFit="0" vertical="bottom" wrapText="0"/>
    </xf>
    <xf borderId="2" fillId="0" fontId="2" numFmtId="168" xfId="0" applyAlignment="1" applyBorder="1" applyFont="1" applyNumberFormat="1">
      <alignment shrinkToFit="0" vertical="bottom" wrapText="0"/>
    </xf>
    <xf borderId="0" fillId="0" fontId="1" numFmtId="0" xfId="0" applyAlignment="1" applyFont="1">
      <alignment horizontal="left" shrinkToFit="0" vertical="bottom" wrapText="0"/>
    </xf>
    <xf borderId="3" fillId="0" fontId="1" numFmtId="0" xfId="0" applyAlignment="1" applyBorder="1" applyFont="1">
      <alignment shrinkToFit="0" vertical="bottom" wrapText="0"/>
    </xf>
    <xf borderId="3" fillId="0" fontId="1" numFmtId="0" xfId="0" applyAlignment="1" applyBorder="1" applyFont="1">
      <alignment horizontal="left" shrinkToFit="0" vertical="bottom" wrapText="0"/>
    </xf>
    <xf borderId="3" fillId="0" fontId="1" numFmtId="0" xfId="0" applyAlignment="1" applyBorder="1" applyFont="1">
      <alignment horizontal="right" shrinkToFit="0" vertical="bottom" wrapText="0"/>
    </xf>
    <xf borderId="0" fillId="0" fontId="1" numFmtId="0" xfId="0" applyAlignment="1" applyFont="1">
      <alignment horizontal="right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1" numFmtId="0" xfId="0" applyAlignment="1" applyBorder="1" applyFont="1">
      <alignment horizontal="right" shrinkToFit="0" vertical="bottom" wrapText="0"/>
    </xf>
    <xf borderId="2" fillId="0" fontId="1" numFmtId="0" xfId="0" applyAlignment="1" applyBorder="1" applyFont="1">
      <alignment horizontal="left" shrinkToFit="0" vertical="bottom" wrapText="0"/>
    </xf>
    <xf borderId="1" fillId="0" fontId="1" numFmtId="0" xfId="0" applyAlignment="1" applyBorder="1" applyFont="1">
      <alignment shrinkToFit="0" vertical="bottom" wrapText="0"/>
    </xf>
    <xf borderId="1" fillId="0" fontId="1" numFmtId="0" xfId="0" applyAlignment="1" applyBorder="1" applyFont="1">
      <alignment horizontal="right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0" fillId="0" fontId="4" numFmtId="167" xfId="0" applyAlignment="1" applyFont="1" applyNumberFormat="1">
      <alignment shrinkToFit="0" vertical="bottom" wrapText="0"/>
    </xf>
    <xf borderId="0" fillId="0" fontId="1" numFmtId="167" xfId="0" applyAlignment="1" applyFont="1" applyNumberFormat="1">
      <alignment horizontal="right" shrinkToFit="0" vertical="bottom" wrapText="0"/>
    </xf>
    <xf borderId="0" fillId="0" fontId="1" numFmtId="167" xfId="0" applyAlignment="1" applyFont="1" applyNumberFormat="1">
      <alignment shrinkToFit="0" vertical="bottom" wrapText="0"/>
    </xf>
    <xf borderId="0" fillId="0" fontId="5" numFmtId="0" xfId="0" applyAlignment="1" applyFont="1">
      <alignment shrinkToFit="0" vertical="bottom" wrapText="0"/>
    </xf>
    <xf borderId="2" fillId="0" fontId="1" numFmtId="167" xfId="0" applyAlignment="1" applyBorder="1" applyFont="1" applyNumberFormat="1">
      <alignment shrinkToFit="0" vertical="bottom" wrapText="0"/>
    </xf>
    <xf borderId="2" fillId="0" fontId="1" numFmtId="167" xfId="0" applyAlignment="1" applyBorder="1" applyFont="1" applyNumberFormat="1">
      <alignment horizontal="right" shrinkToFit="0" vertical="bottom" wrapText="0"/>
    </xf>
    <xf borderId="0" fillId="0" fontId="3" numFmtId="0" xfId="0" applyAlignment="1" applyFont="1">
      <alignment shrinkToFit="0" vertical="bottom" wrapText="0"/>
    </xf>
    <xf borderId="0" fillId="0" fontId="1" numFmtId="37" xfId="0" applyAlignment="1" applyFont="1" applyNumberFormat="1">
      <alignment horizontal="left" shrinkToFit="0" vertical="bottom" wrapText="0"/>
    </xf>
    <xf borderId="1" fillId="0" fontId="1" numFmtId="37" xfId="0" applyAlignment="1" applyBorder="1" applyFont="1" applyNumberFormat="1">
      <alignment horizontal="left" shrinkToFit="0" vertical="bottom" wrapText="0"/>
    </xf>
    <xf borderId="1" fillId="0" fontId="1" numFmtId="37" xfId="0" applyAlignment="1" applyBorder="1" applyFont="1" applyNumberFormat="1">
      <alignment horizontal="right" shrinkToFit="0" vertical="bottom" wrapText="0"/>
    </xf>
    <xf borderId="0" fillId="0" fontId="1" numFmtId="37" xfId="0" applyAlignment="1" applyFont="1" applyNumberFormat="1">
      <alignment shrinkToFit="0" vertical="bottom" wrapText="0"/>
    </xf>
    <xf borderId="0" fillId="0" fontId="1" numFmtId="37" xfId="0" applyAlignment="1" applyFont="1" applyNumberFormat="1">
      <alignment horizontal="right" shrinkToFit="0" vertical="bottom" wrapText="0"/>
    </xf>
    <xf borderId="2" fillId="0" fontId="1" numFmtId="37" xfId="0" applyAlignment="1" applyBorder="1" applyFont="1" applyNumberFormat="1">
      <alignment horizontal="left" shrinkToFit="0" vertical="bottom" wrapText="0"/>
    </xf>
    <xf borderId="2" fillId="0" fontId="1" numFmtId="37" xfId="0" applyAlignment="1" applyBorder="1" applyFont="1" applyNumberFormat="1">
      <alignment shrinkToFit="0" vertical="bottom" wrapText="0"/>
    </xf>
    <xf borderId="0" fillId="0" fontId="6" numFmtId="0" xfId="0" applyAlignment="1" applyFont="1">
      <alignment shrinkToFit="0" vertical="bottom" wrapText="0"/>
    </xf>
    <xf borderId="0" fillId="0" fontId="1" numFmtId="169" xfId="0" applyAlignment="1" applyFont="1" applyNumberFormat="1">
      <alignment horizontal="right" shrinkToFit="0" vertical="bottom" wrapText="0"/>
    </xf>
    <xf borderId="2" fillId="0" fontId="1" numFmtId="37" xfId="0" applyAlignment="1" applyBorder="1" applyFont="1" applyNumberFormat="1">
      <alignment horizontal="right" shrinkToFit="0" vertical="bottom" wrapText="0"/>
    </xf>
    <xf borderId="0" fillId="0" fontId="1" numFmtId="37" xfId="0" applyAlignment="1" applyFont="1" applyNumberFormat="1">
      <alignment horizontal="center" shrinkToFit="0" vertical="bottom" wrapText="0"/>
    </xf>
    <xf borderId="0" fillId="0" fontId="3" numFmtId="37" xfId="0" applyAlignment="1" applyFont="1" applyNumberFormat="1">
      <alignment shrinkToFit="0" vertical="bottom" wrapText="0"/>
    </xf>
    <xf borderId="0" fillId="0" fontId="1" numFmtId="166" xfId="0" applyAlignment="1" applyFont="1" applyNumberFormat="1">
      <alignment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  <xf borderId="1" fillId="0" fontId="1" numFmtId="0" xfId="0" applyAlignment="1" applyBorder="1" applyFont="1">
      <alignment horizontal="left" shrinkToFit="0" vertical="bottom" wrapText="0"/>
    </xf>
    <xf borderId="0" fillId="0" fontId="3" numFmtId="167" xfId="0" applyAlignment="1" applyFont="1" applyNumberFormat="1">
      <alignment shrinkToFit="0" vertical="bottom" wrapText="0"/>
    </xf>
    <xf borderId="0" fillId="0" fontId="1" numFmtId="164" xfId="0" applyAlignment="1" applyFont="1" applyNumberFormat="1">
      <alignment horizontal="right" shrinkToFit="0" vertical="bottom" wrapText="0"/>
    </xf>
    <xf borderId="1" fillId="0" fontId="1" numFmtId="164" xfId="0" applyAlignment="1" applyBorder="1" applyFont="1" applyNumberFormat="1">
      <alignment horizontal="left" shrinkToFit="0" vertical="bottom" wrapText="0"/>
    </xf>
    <xf borderId="1" fillId="0" fontId="1" numFmtId="164" xfId="0" applyAlignment="1" applyBorder="1" applyFont="1" applyNumberFormat="1">
      <alignment horizontal="right" shrinkToFit="0" vertical="bottom" wrapText="0"/>
    </xf>
    <xf borderId="1" fillId="0" fontId="1" numFmtId="169" xfId="0" applyAlignment="1" applyBorder="1" applyFont="1" applyNumberFormat="1">
      <alignment shrinkToFit="0" vertical="bottom" wrapText="0"/>
    </xf>
    <xf borderId="1" fillId="0" fontId="1" numFmtId="169" xfId="0" applyAlignment="1" applyBorder="1" applyFont="1" applyNumberFormat="1">
      <alignment horizontal="right" shrinkToFit="0" vertical="bottom" wrapText="0"/>
    </xf>
    <xf borderId="2" fillId="0" fontId="1" numFmtId="164" xfId="0" applyAlignment="1" applyBorder="1" applyFont="1" applyNumberFormat="1">
      <alignment horizontal="right" shrinkToFit="0" vertical="bottom" wrapText="0"/>
    </xf>
    <xf borderId="2" fillId="0" fontId="1" numFmtId="166" xfId="0" applyAlignment="1" applyBorder="1" applyFont="1" applyNumberFormat="1">
      <alignment shrinkToFit="0" vertical="bottom" wrapText="0"/>
    </xf>
    <xf borderId="2" fillId="0" fontId="1" numFmtId="39" xfId="0" applyAlignment="1" applyBorder="1" applyFont="1" applyNumberFormat="1">
      <alignment shrinkToFit="0" vertical="bottom" wrapText="0"/>
    </xf>
    <xf borderId="0" fillId="0" fontId="1" numFmtId="166" xfId="0" applyAlignment="1" applyFont="1" applyNumberFormat="1">
      <alignment horizontal="left" shrinkToFit="0" vertical="bottom" wrapText="0"/>
    </xf>
    <xf borderId="0" fillId="0" fontId="1" numFmtId="169" xfId="0" applyAlignment="1" applyFont="1" applyNumberFormat="1">
      <alignment shrinkToFit="0" vertical="bottom" wrapText="0"/>
    </xf>
    <xf borderId="0" fillId="0" fontId="1" numFmtId="166" xfId="0" applyAlignment="1" applyFont="1" applyNumberFormat="1">
      <alignment horizontal="right" shrinkToFit="0" vertical="bottom" wrapText="0"/>
    </xf>
    <xf borderId="2" fillId="0" fontId="1" numFmtId="169" xfId="0" applyAlignment="1" applyBorder="1" applyFont="1" applyNumberFormat="1">
      <alignment shrinkToFit="0" vertical="bottom" wrapText="0"/>
    </xf>
    <xf borderId="0" fillId="0" fontId="1" numFmtId="170" xfId="0" applyAlignment="1" applyFont="1" applyNumberFormat="1">
      <alignment horizontal="left" shrinkToFit="0" vertical="bottom" wrapText="0"/>
    </xf>
    <xf borderId="1" fillId="0" fontId="1" numFmtId="170" xfId="0" applyAlignment="1" applyBorder="1" applyFont="1" applyNumberFormat="1">
      <alignment horizontal="left" shrinkToFit="0" vertical="bottom" wrapText="0"/>
    </xf>
    <xf borderId="1" fillId="0" fontId="1" numFmtId="170" xfId="0" applyAlignment="1" applyBorder="1" applyFont="1" applyNumberFormat="1">
      <alignment horizontal="right" shrinkToFit="0" vertical="bottom" wrapText="0"/>
    </xf>
    <xf borderId="2" fillId="0" fontId="1" numFmtId="170" xfId="0" applyAlignment="1" applyBorder="1" applyFont="1" applyNumberFormat="1">
      <alignment horizontal="lef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20" Type="http://schemas.openxmlformats.org/officeDocument/2006/relationships/worksheet" Target="worksheets/sheet17.xml"/><Relationship Id="rId11" Type="http://schemas.openxmlformats.org/officeDocument/2006/relationships/worksheet" Target="worksheets/sheet8.xml"/><Relationship Id="rId22" Type="http://schemas.openxmlformats.org/officeDocument/2006/relationships/worksheet" Target="worksheets/sheet19.xml"/><Relationship Id="rId10" Type="http://schemas.openxmlformats.org/officeDocument/2006/relationships/worksheet" Target="worksheets/sheet7.xml"/><Relationship Id="rId21" Type="http://schemas.openxmlformats.org/officeDocument/2006/relationships/worksheet" Target="worksheets/sheet18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19" Type="http://schemas.openxmlformats.org/officeDocument/2006/relationships/worksheet" Target="worksheets/sheet16.xml"/><Relationship Id="rId6" Type="http://schemas.openxmlformats.org/officeDocument/2006/relationships/worksheet" Target="worksheets/sheet3.xml"/><Relationship Id="rId18" Type="http://schemas.openxmlformats.org/officeDocument/2006/relationships/worksheet" Target="worksheets/sheet15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7.14"/>
    <col customWidth="1" min="2" max="6" width="10.29"/>
    <col customWidth="1" min="7" max="26" width="8.0"/>
  </cols>
  <sheetData>
    <row r="1" ht="12.75" customHeight="1">
      <c r="A1" s="1" t="s">
        <v>0</v>
      </c>
      <c r="B1" s="2"/>
      <c r="C1" s="2"/>
      <c r="D1" s="2"/>
      <c r="E1" s="2"/>
      <c r="F1" s="2"/>
      <c r="G1" s="2"/>
      <c r="H1" s="2"/>
    </row>
    <row r="2" ht="12.75" customHeight="1">
      <c r="A2" s="2"/>
      <c r="B2" s="2"/>
      <c r="C2" s="1" t="s">
        <v>1</v>
      </c>
      <c r="D2" s="2"/>
      <c r="E2" s="2"/>
      <c r="F2" s="2"/>
      <c r="G2" s="2"/>
      <c r="H2" s="2"/>
    </row>
    <row r="3" ht="25.5" customHeight="1">
      <c r="A3" s="3" t="s">
        <v>2</v>
      </c>
      <c r="B3" s="4" t="s">
        <v>3</v>
      </c>
      <c r="C3" s="4" t="s">
        <v>4</v>
      </c>
      <c r="D3" s="5" t="s">
        <v>5</v>
      </c>
      <c r="E3" s="5" t="s">
        <v>6</v>
      </c>
      <c r="F3" s="5" t="s">
        <v>7</v>
      </c>
      <c r="G3" s="2"/>
      <c r="H3" s="2"/>
    </row>
    <row r="4" ht="12.75" customHeight="1">
      <c r="A4" s="2"/>
      <c r="B4" s="2"/>
      <c r="C4" s="2"/>
      <c r="D4" s="2"/>
      <c r="E4" s="2"/>
      <c r="F4" s="2"/>
      <c r="G4" s="2"/>
      <c r="H4" s="2"/>
    </row>
    <row r="5" ht="12.75" customHeight="1">
      <c r="A5" s="1" t="s">
        <v>8</v>
      </c>
      <c r="B5" s="6" t="s">
        <v>9</v>
      </c>
      <c r="C5" s="6" t="s">
        <v>9</v>
      </c>
      <c r="D5" s="6" t="s">
        <v>9</v>
      </c>
      <c r="E5" s="6" t="s">
        <v>9</v>
      </c>
      <c r="F5" s="7">
        <v>2334.44</v>
      </c>
      <c r="G5" s="2"/>
      <c r="H5" s="2"/>
    </row>
    <row r="6" ht="12.75" customHeight="1">
      <c r="A6" s="1" t="s">
        <v>10</v>
      </c>
      <c r="B6" s="6" t="s">
        <v>9</v>
      </c>
      <c r="C6" s="6" t="s">
        <v>9</v>
      </c>
      <c r="D6" s="6" t="s">
        <v>9</v>
      </c>
      <c r="E6" s="6" t="s">
        <v>9</v>
      </c>
      <c r="F6" s="7">
        <v>1411.44</v>
      </c>
      <c r="G6" s="1" t="s">
        <v>11</v>
      </c>
      <c r="H6" s="2"/>
    </row>
    <row r="7" ht="12.75" customHeight="1">
      <c r="A7" s="2"/>
      <c r="B7" s="7"/>
      <c r="C7" s="7"/>
      <c r="D7" s="7"/>
      <c r="E7" s="7"/>
      <c r="F7" s="7"/>
      <c r="G7" s="2"/>
      <c r="H7" s="2"/>
    </row>
    <row r="8" ht="12.75" customHeight="1">
      <c r="A8" s="8" t="s">
        <v>12</v>
      </c>
      <c r="B8" s="9">
        <v>1558.0</v>
      </c>
      <c r="C8" s="9">
        <v>476.8</v>
      </c>
      <c r="D8" s="9">
        <v>1092.9</v>
      </c>
      <c r="E8" s="9">
        <v>87.7</v>
      </c>
      <c r="F8" s="9">
        <v>3745.88</v>
      </c>
      <c r="G8" s="2"/>
      <c r="H8" s="2"/>
    </row>
    <row r="9" ht="12.75" customHeight="1">
      <c r="A9" s="1" t="s">
        <v>13</v>
      </c>
      <c r="B9" s="2"/>
      <c r="C9" s="2"/>
      <c r="D9" s="2"/>
      <c r="E9" s="2"/>
      <c r="F9" s="2"/>
      <c r="G9" s="2"/>
      <c r="H9" s="2"/>
    </row>
    <row r="10" ht="13.5" customHeight="1">
      <c r="A10" s="1" t="s">
        <v>14</v>
      </c>
      <c r="G10" s="2"/>
      <c r="H10" s="2"/>
    </row>
    <row r="11" ht="13.5" customHeight="1">
      <c r="A11" s="1" t="s">
        <v>15</v>
      </c>
      <c r="B11" s="2"/>
      <c r="C11" s="2"/>
      <c r="D11" s="2"/>
      <c r="E11" s="2"/>
      <c r="F11" s="2"/>
      <c r="G11" s="2"/>
      <c r="H11" s="2"/>
    </row>
    <row r="12" ht="13.5" customHeight="1">
      <c r="G12" s="2"/>
      <c r="H12" s="2"/>
    </row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71"/>
    <col customWidth="1" hidden="1" min="2" max="2" width="8.29"/>
    <col customWidth="1" min="3" max="5" width="8.29"/>
    <col customWidth="1" min="6" max="26" width="8.0"/>
  </cols>
  <sheetData>
    <row r="1" ht="13.5" customHeight="1">
      <c r="A1" s="34" t="s">
        <v>183</v>
      </c>
      <c r="B1" s="2"/>
      <c r="C1" s="2"/>
      <c r="D1" s="2"/>
      <c r="E1" s="2"/>
      <c r="F1" s="67"/>
      <c r="G1" s="67"/>
    </row>
    <row r="2" ht="13.5" customHeight="1">
      <c r="A2" s="2"/>
      <c r="B2" s="2"/>
      <c r="C2" s="34" t="s">
        <v>111</v>
      </c>
      <c r="D2" s="2"/>
      <c r="E2" s="2"/>
      <c r="F2" s="67"/>
      <c r="G2" s="67"/>
    </row>
    <row r="3" ht="13.5" customHeight="1">
      <c r="A3" s="68" t="s">
        <v>184</v>
      </c>
      <c r="B3" s="42">
        <v>1996.0</v>
      </c>
      <c r="C3" s="42">
        <v>1997.0</v>
      </c>
      <c r="D3" s="42">
        <v>1998.0</v>
      </c>
      <c r="E3" s="42">
        <v>1999.0</v>
      </c>
      <c r="F3" s="42">
        <v>2000.0</v>
      </c>
      <c r="G3" s="42">
        <v>2001.0</v>
      </c>
    </row>
    <row r="4" ht="13.5" customHeight="1">
      <c r="A4" s="2"/>
      <c r="B4" s="2"/>
      <c r="C4" s="2"/>
      <c r="D4" s="2"/>
      <c r="E4" s="2"/>
      <c r="F4" s="67"/>
      <c r="G4" s="67"/>
    </row>
    <row r="5" ht="13.5" customHeight="1">
      <c r="A5" s="34" t="s">
        <v>185</v>
      </c>
      <c r="B5" s="48">
        <v>50.0</v>
      </c>
      <c r="C5" s="48">
        <v>50.0</v>
      </c>
      <c r="D5" s="48">
        <v>228.0</v>
      </c>
      <c r="E5" s="48">
        <v>230.0</v>
      </c>
      <c r="F5" s="48">
        <v>220.0</v>
      </c>
      <c r="G5" s="48">
        <v>216.0</v>
      </c>
    </row>
    <row r="6" ht="13.5" customHeight="1">
      <c r="A6" s="34" t="s">
        <v>186</v>
      </c>
      <c r="B6" s="48">
        <v>584.0</v>
      </c>
      <c r="C6" s="48">
        <v>584.0</v>
      </c>
      <c r="D6" s="48">
        <v>568.0</v>
      </c>
      <c r="E6" s="48">
        <v>656.0</v>
      </c>
      <c r="F6" s="48">
        <v>688.0</v>
      </c>
      <c r="G6" s="48">
        <v>497.0</v>
      </c>
    </row>
    <row r="7" ht="13.5" customHeight="1">
      <c r="A7" s="34" t="s">
        <v>187</v>
      </c>
      <c r="B7" s="48">
        <v>50.0</v>
      </c>
      <c r="C7" s="48">
        <v>50.0</v>
      </c>
      <c r="D7" s="48">
        <v>176.0</v>
      </c>
      <c r="E7" s="48">
        <v>230.0</v>
      </c>
      <c r="F7" s="48">
        <v>176.0</v>
      </c>
      <c r="G7" s="48">
        <v>174.0</v>
      </c>
    </row>
    <row r="8" ht="13.5" customHeight="1">
      <c r="A8" s="34" t="s">
        <v>188</v>
      </c>
      <c r="B8" s="48">
        <v>200.0</v>
      </c>
      <c r="C8" s="48">
        <v>200.0</v>
      </c>
      <c r="D8" s="48">
        <v>1344.0</v>
      </c>
      <c r="E8" s="48">
        <v>1344.0</v>
      </c>
      <c r="F8" s="48">
        <v>1344.0</v>
      </c>
      <c r="G8" s="48">
        <v>806.0</v>
      </c>
    </row>
    <row r="9" ht="13.5" customHeight="1">
      <c r="A9" s="34" t="s">
        <v>189</v>
      </c>
      <c r="B9" s="48">
        <v>900.0</v>
      </c>
      <c r="C9" s="48">
        <v>900.0</v>
      </c>
      <c r="D9" s="48">
        <v>2216.0</v>
      </c>
      <c r="E9" s="48">
        <v>2216.0</v>
      </c>
      <c r="F9" s="48">
        <v>2344.0</v>
      </c>
      <c r="G9" s="48">
        <v>1976.0</v>
      </c>
    </row>
    <row r="10" ht="13.5" customHeight="1">
      <c r="A10" s="34" t="s">
        <v>190</v>
      </c>
      <c r="B10" s="48">
        <v>80.0</v>
      </c>
      <c r="C10" s="48">
        <v>80.0</v>
      </c>
      <c r="D10" s="48">
        <v>306.0</v>
      </c>
      <c r="E10" s="48">
        <v>278.0</v>
      </c>
      <c r="F10" s="48">
        <v>312.0</v>
      </c>
      <c r="G10" s="48">
        <v>273.0</v>
      </c>
    </row>
    <row r="11" ht="13.5" customHeight="1">
      <c r="A11" s="34" t="s">
        <v>191</v>
      </c>
      <c r="B11" s="48">
        <v>664.0</v>
      </c>
      <c r="C11" s="48">
        <v>664.0</v>
      </c>
      <c r="D11" s="48">
        <v>656.0</v>
      </c>
      <c r="E11" s="48">
        <v>656.0</v>
      </c>
      <c r="F11" s="48">
        <v>664.0</v>
      </c>
      <c r="G11" s="48">
        <v>509.0</v>
      </c>
    </row>
    <row r="12" ht="13.5" customHeight="1">
      <c r="A12" s="34" t="s">
        <v>192</v>
      </c>
      <c r="B12" s="48">
        <v>100.0</v>
      </c>
      <c r="C12" s="48">
        <v>100.0</v>
      </c>
      <c r="D12" s="48">
        <v>436.0</v>
      </c>
      <c r="E12" s="48">
        <v>464.0</v>
      </c>
      <c r="F12" s="48">
        <v>448.0</v>
      </c>
      <c r="G12" s="48">
        <v>418.0</v>
      </c>
    </row>
    <row r="13" ht="13.5" customHeight="1">
      <c r="A13" s="34" t="s">
        <v>193</v>
      </c>
      <c r="B13" s="48">
        <v>109.0</v>
      </c>
      <c r="C13" s="48">
        <v>109.0</v>
      </c>
      <c r="D13" s="48">
        <v>104.0</v>
      </c>
      <c r="E13" s="48">
        <v>123.0</v>
      </c>
      <c r="F13" s="48">
        <v>122.0</v>
      </c>
      <c r="G13" s="48">
        <v>120.0</v>
      </c>
    </row>
    <row r="14" ht="13.5" customHeight="1">
      <c r="A14" s="34" t="s">
        <v>194</v>
      </c>
      <c r="B14" s="48">
        <v>3896.0</v>
      </c>
      <c r="C14" s="48">
        <v>3896.0</v>
      </c>
      <c r="D14" s="48">
        <v>6128.0</v>
      </c>
      <c r="E14" s="48">
        <v>6200.0</v>
      </c>
      <c r="F14" s="48">
        <v>6208.0</v>
      </c>
      <c r="G14" s="48">
        <v>5926.0</v>
      </c>
    </row>
    <row r="15" ht="13.5" customHeight="1">
      <c r="A15" s="34" t="s">
        <v>195</v>
      </c>
      <c r="B15" s="48">
        <v>528.0</v>
      </c>
      <c r="C15" s="48">
        <v>528.0</v>
      </c>
      <c r="D15" s="48">
        <v>512.0</v>
      </c>
      <c r="E15" s="48">
        <v>512.0</v>
      </c>
      <c r="F15" s="48">
        <v>724.0</v>
      </c>
      <c r="G15" s="48">
        <v>286.0</v>
      </c>
    </row>
    <row r="16" ht="13.5" customHeight="1">
      <c r="A16" s="34" t="s">
        <v>196</v>
      </c>
      <c r="B16" s="48">
        <v>336.0</v>
      </c>
      <c r="C16" s="48">
        <v>336.0</v>
      </c>
      <c r="D16" s="48">
        <v>280.0</v>
      </c>
      <c r="E16" s="48">
        <v>280.0</v>
      </c>
      <c r="F16" s="48">
        <v>280.0</v>
      </c>
      <c r="G16" s="48">
        <v>205.0</v>
      </c>
      <c r="I16" s="69"/>
    </row>
    <row r="17" ht="13.5" customHeight="1">
      <c r="A17" s="34" t="s">
        <v>197</v>
      </c>
      <c r="B17" s="48">
        <v>100.0</v>
      </c>
      <c r="C17" s="48">
        <v>100.0</v>
      </c>
      <c r="D17" s="48">
        <v>312.0</v>
      </c>
      <c r="E17" s="48">
        <v>372.0</v>
      </c>
      <c r="F17" s="48">
        <v>392.0</v>
      </c>
      <c r="G17" s="48">
        <v>366.0</v>
      </c>
    </row>
    <row r="18" ht="13.5" customHeight="1">
      <c r="A18" s="34" t="s">
        <v>198</v>
      </c>
      <c r="B18" s="48">
        <v>200.0</v>
      </c>
      <c r="C18" s="48">
        <v>200.0</v>
      </c>
      <c r="D18" s="48">
        <v>280.0</v>
      </c>
      <c r="E18" s="48">
        <v>344.0</v>
      </c>
      <c r="F18" s="48">
        <v>344.0</v>
      </c>
      <c r="G18" s="48">
        <v>331.0</v>
      </c>
    </row>
    <row r="19" ht="13.5" customHeight="1">
      <c r="A19" s="34" t="s">
        <v>199</v>
      </c>
      <c r="B19" s="48">
        <v>200.0</v>
      </c>
      <c r="C19" s="48">
        <v>200.0</v>
      </c>
      <c r="D19" s="48">
        <v>200.0</v>
      </c>
      <c r="E19" s="48">
        <v>200.0</v>
      </c>
      <c r="F19" s="48">
        <v>200.0</v>
      </c>
      <c r="G19" s="48">
        <v>147.0</v>
      </c>
    </row>
    <row r="20" ht="13.5" customHeight="1">
      <c r="A20" s="34" t="s">
        <v>200</v>
      </c>
      <c r="B20" s="48">
        <v>376.0</v>
      </c>
      <c r="C20" s="48">
        <v>376.0</v>
      </c>
      <c r="D20" s="48">
        <v>328.0</v>
      </c>
      <c r="E20" s="48">
        <v>328.0</v>
      </c>
      <c r="F20" s="48">
        <v>272.0</v>
      </c>
      <c r="G20" s="48">
        <v>205.0</v>
      </c>
    </row>
    <row r="21" ht="13.5" customHeight="1">
      <c r="A21" s="34" t="s">
        <v>201</v>
      </c>
      <c r="B21" s="48">
        <v>64.0</v>
      </c>
      <c r="C21" s="48">
        <v>62.0</v>
      </c>
      <c r="D21" s="48">
        <v>64.0</v>
      </c>
      <c r="E21" s="48">
        <v>64.0</v>
      </c>
      <c r="F21" s="48">
        <v>64.0</v>
      </c>
      <c r="G21" s="48">
        <v>63.0</v>
      </c>
    </row>
    <row r="22" ht="13.5" customHeight="1">
      <c r="A22" s="34" t="s">
        <v>202</v>
      </c>
      <c r="B22" s="48">
        <v>420.0</v>
      </c>
      <c r="C22" s="48">
        <v>64.0</v>
      </c>
      <c r="D22" s="48">
        <v>420.0</v>
      </c>
      <c r="E22" s="48">
        <v>420.0</v>
      </c>
      <c r="F22" s="48">
        <v>420.0</v>
      </c>
      <c r="G22" s="48">
        <v>182.0</v>
      </c>
    </row>
    <row r="23" ht="13.5" customHeight="1">
      <c r="A23" s="34" t="s">
        <v>203</v>
      </c>
      <c r="B23" s="48">
        <v>64.0</v>
      </c>
      <c r="C23" s="48">
        <v>420.0</v>
      </c>
      <c r="D23" s="48">
        <v>58.0</v>
      </c>
      <c r="E23" s="48">
        <v>64.0</v>
      </c>
      <c r="F23" s="48">
        <v>60.0</v>
      </c>
      <c r="G23" s="48">
        <v>60.0</v>
      </c>
    </row>
    <row r="24" ht="13.5" customHeight="1">
      <c r="A24" s="34" t="s">
        <v>204</v>
      </c>
      <c r="B24" s="48">
        <v>93.0</v>
      </c>
      <c r="C24" s="48">
        <v>93.0</v>
      </c>
      <c r="D24" s="48">
        <v>64.0</v>
      </c>
      <c r="E24" s="48">
        <v>128.0</v>
      </c>
      <c r="F24" s="48">
        <v>128.0</v>
      </c>
      <c r="G24" s="48">
        <v>83.0</v>
      </c>
    </row>
    <row r="25" ht="13.5" customHeight="1">
      <c r="A25" s="34" t="s">
        <v>205</v>
      </c>
      <c r="B25" s="48">
        <v>64.0</v>
      </c>
      <c r="C25" s="48">
        <v>64.0</v>
      </c>
      <c r="D25" s="48">
        <v>64.0</v>
      </c>
      <c r="E25" s="48">
        <v>128.0</v>
      </c>
      <c r="F25" s="48">
        <v>128.0</v>
      </c>
      <c r="G25" s="48">
        <v>83.0</v>
      </c>
    </row>
    <row r="26" ht="13.5" customHeight="1">
      <c r="A26" s="34" t="s">
        <v>206</v>
      </c>
      <c r="B26" s="48">
        <v>116.0</v>
      </c>
      <c r="C26" s="48">
        <v>116.0</v>
      </c>
      <c r="D26" s="48">
        <v>116.0</v>
      </c>
      <c r="E26" s="48">
        <v>116.0</v>
      </c>
      <c r="F26" s="48">
        <v>140.0</v>
      </c>
      <c r="G26" s="48">
        <v>105.0</v>
      </c>
    </row>
    <row r="27" ht="13.5" customHeight="1">
      <c r="A27" s="41" t="s">
        <v>207</v>
      </c>
      <c r="B27" s="50">
        <f t="shared" ref="B27:E27" si="1">SUM(B5:B26)</f>
        <v>9194</v>
      </c>
      <c r="C27" s="50">
        <f t="shared" si="1"/>
        <v>9192</v>
      </c>
      <c r="D27" s="50">
        <f t="shared" si="1"/>
        <v>14860</v>
      </c>
      <c r="E27" s="50">
        <f t="shared" si="1"/>
        <v>15353</v>
      </c>
      <c r="F27" s="50">
        <v>15500.0</v>
      </c>
      <c r="G27" s="50">
        <v>13031.0</v>
      </c>
    </row>
    <row r="28" ht="13.5" customHeight="1">
      <c r="A28" s="34" t="s">
        <v>208</v>
      </c>
      <c r="B28" s="2"/>
      <c r="C28" s="2"/>
      <c r="D28" s="2"/>
      <c r="E28" s="2"/>
      <c r="F28" s="67"/>
      <c r="G28" s="67"/>
    </row>
    <row r="29" ht="13.5" customHeight="1">
      <c r="A29" s="34" t="s">
        <v>209</v>
      </c>
      <c r="B29" s="2"/>
      <c r="C29" s="2"/>
      <c r="D29" s="2"/>
      <c r="E29" s="2"/>
      <c r="F29" s="67"/>
      <c r="G29" s="67"/>
    </row>
    <row r="30" ht="13.5" customHeight="1">
      <c r="A30" s="34" t="s">
        <v>210</v>
      </c>
      <c r="B30" s="2"/>
      <c r="C30" s="2"/>
      <c r="D30" s="2"/>
      <c r="E30" s="2"/>
      <c r="F30" s="67"/>
      <c r="G30" s="67"/>
    </row>
    <row r="31" ht="13.5" customHeight="1">
      <c r="A31" s="2"/>
      <c r="B31" s="2"/>
      <c r="C31" s="2"/>
      <c r="D31" s="2"/>
      <c r="E31" s="2"/>
      <c r="F31" s="67"/>
      <c r="G31" s="67"/>
    </row>
    <row r="32" ht="13.5" customHeight="1">
      <c r="A32" s="34" t="s">
        <v>108</v>
      </c>
      <c r="B32" s="2"/>
      <c r="C32" s="2"/>
      <c r="D32" s="2"/>
      <c r="E32" s="2"/>
      <c r="F32" s="67"/>
      <c r="G32" s="67"/>
    </row>
    <row r="33" ht="13.5" customHeight="1">
      <c r="A33" s="67"/>
      <c r="B33" s="67"/>
      <c r="C33" s="67"/>
      <c r="D33" s="67"/>
      <c r="E33" s="67"/>
      <c r="F33" s="67"/>
      <c r="G33" s="67"/>
    </row>
    <row r="34" ht="13.5" customHeight="1">
      <c r="G34" s="67"/>
    </row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71"/>
    <col customWidth="1" min="2" max="2" width="16.29"/>
    <col customWidth="1" min="3" max="3" width="12.71"/>
    <col customWidth="1" min="4" max="26" width="8.0"/>
  </cols>
  <sheetData>
    <row r="1" ht="12.75" customHeight="1">
      <c r="A1" s="10" t="s">
        <v>211</v>
      </c>
      <c r="B1" s="11"/>
      <c r="C1" s="11"/>
    </row>
    <row r="2" ht="12.75" customHeight="1">
      <c r="A2" s="13" t="s">
        <v>148</v>
      </c>
      <c r="B2" s="15" t="s">
        <v>212</v>
      </c>
      <c r="C2" s="15" t="s">
        <v>213</v>
      </c>
    </row>
    <row r="3" ht="12.75" customHeight="1">
      <c r="A3" s="16"/>
      <c r="B3" s="17" t="s">
        <v>214</v>
      </c>
      <c r="C3" s="17" t="s">
        <v>215</v>
      </c>
    </row>
    <row r="4" ht="12.75" customHeight="1">
      <c r="A4" s="11"/>
      <c r="B4" s="11"/>
      <c r="C4" s="11"/>
    </row>
    <row r="5" ht="12.75" customHeight="1">
      <c r="A5" s="10" t="s">
        <v>216</v>
      </c>
      <c r="B5" s="12" t="s">
        <v>217</v>
      </c>
      <c r="C5" s="11">
        <v>16.0</v>
      </c>
    </row>
    <row r="6" ht="12.75" customHeight="1">
      <c r="A6" s="10" t="s">
        <v>218</v>
      </c>
      <c r="B6" s="12" t="s">
        <v>217</v>
      </c>
      <c r="C6" s="11">
        <v>7.0</v>
      </c>
    </row>
    <row r="7" ht="12.75" customHeight="1">
      <c r="A7" s="10" t="s">
        <v>219</v>
      </c>
      <c r="B7" s="12" t="s">
        <v>217</v>
      </c>
      <c r="C7" s="11">
        <v>6.0</v>
      </c>
    </row>
    <row r="8" ht="12.75" customHeight="1">
      <c r="A8" s="10" t="s">
        <v>220</v>
      </c>
      <c r="B8" s="12" t="s">
        <v>221</v>
      </c>
      <c r="C8" s="12" t="s">
        <v>122</v>
      </c>
    </row>
    <row r="9" ht="12.75" customHeight="1">
      <c r="A9" s="10" t="s">
        <v>222</v>
      </c>
      <c r="B9" s="12" t="s">
        <v>221</v>
      </c>
      <c r="C9" s="11">
        <v>90.0</v>
      </c>
    </row>
    <row r="10" ht="12.75" customHeight="1">
      <c r="A10" s="10" t="s">
        <v>223</v>
      </c>
      <c r="B10" s="12" t="s">
        <v>224</v>
      </c>
      <c r="C10" s="11">
        <v>30.0</v>
      </c>
    </row>
    <row r="11" ht="12.75" customHeight="1">
      <c r="A11" s="10" t="s">
        <v>225</v>
      </c>
      <c r="B11" s="12" t="s">
        <v>224</v>
      </c>
      <c r="C11" s="11">
        <v>30.0</v>
      </c>
    </row>
    <row r="12" ht="12.75" customHeight="1">
      <c r="A12" s="10" t="s">
        <v>226</v>
      </c>
      <c r="B12" s="12" t="s">
        <v>224</v>
      </c>
      <c r="C12" s="11">
        <v>30.0</v>
      </c>
    </row>
    <row r="13" ht="12.75" customHeight="1">
      <c r="A13" s="10" t="s">
        <v>227</v>
      </c>
      <c r="B13" s="12" t="s">
        <v>224</v>
      </c>
      <c r="C13" s="11">
        <v>30.0</v>
      </c>
    </row>
    <row r="14" ht="12.75" customHeight="1">
      <c r="A14" s="10" t="s">
        <v>228</v>
      </c>
      <c r="B14" s="12" t="s">
        <v>224</v>
      </c>
      <c r="C14" s="11">
        <v>60.0</v>
      </c>
    </row>
    <row r="15" ht="12.75" customHeight="1">
      <c r="A15" s="10" t="s">
        <v>229</v>
      </c>
      <c r="B15" s="12" t="s">
        <v>224</v>
      </c>
      <c r="C15" s="12" t="s">
        <v>122</v>
      </c>
    </row>
    <row r="16" ht="12.75" customHeight="1">
      <c r="A16" s="10" t="s">
        <v>230</v>
      </c>
      <c r="B16" s="12" t="s">
        <v>231</v>
      </c>
      <c r="C16" s="12" t="s">
        <v>122</v>
      </c>
    </row>
    <row r="17" ht="12.75" customHeight="1">
      <c r="A17" s="10" t="s">
        <v>232</v>
      </c>
      <c r="B17" s="12" t="s">
        <v>224</v>
      </c>
      <c r="C17" s="11">
        <v>60.0</v>
      </c>
    </row>
    <row r="18" ht="12.75" customHeight="1">
      <c r="A18" s="10" t="s">
        <v>233</v>
      </c>
      <c r="B18" s="12" t="s">
        <v>9</v>
      </c>
      <c r="C18" s="12" t="s">
        <v>122</v>
      </c>
    </row>
    <row r="19" ht="12.75" customHeight="1">
      <c r="A19" s="10" t="s">
        <v>234</v>
      </c>
      <c r="B19" s="12" t="s">
        <v>224</v>
      </c>
      <c r="C19" s="11">
        <v>60.0</v>
      </c>
    </row>
    <row r="20" ht="12.75" customHeight="1">
      <c r="A20" s="10" t="s">
        <v>235</v>
      </c>
      <c r="B20" s="12" t="s">
        <v>224</v>
      </c>
      <c r="C20" s="11">
        <v>60.0</v>
      </c>
    </row>
    <row r="21" ht="12.75" customHeight="1">
      <c r="A21" s="10" t="s">
        <v>236</v>
      </c>
      <c r="B21" s="12" t="s">
        <v>224</v>
      </c>
      <c r="C21" s="11">
        <v>60.0</v>
      </c>
    </row>
    <row r="22" ht="12.75" customHeight="1">
      <c r="A22" s="10" t="s">
        <v>237</v>
      </c>
      <c r="B22" s="12" t="s">
        <v>224</v>
      </c>
      <c r="C22" s="11">
        <v>30.0</v>
      </c>
    </row>
    <row r="23" ht="12.75" customHeight="1">
      <c r="A23" s="10" t="s">
        <v>238</v>
      </c>
      <c r="B23" s="12" t="s">
        <v>224</v>
      </c>
      <c r="C23" s="11">
        <v>30.0</v>
      </c>
    </row>
    <row r="24" ht="12.75" customHeight="1">
      <c r="A24" s="10" t="s">
        <v>239</v>
      </c>
      <c r="B24" s="12" t="s">
        <v>224</v>
      </c>
      <c r="C24" s="11">
        <v>30.0</v>
      </c>
    </row>
    <row r="25" ht="12.75" customHeight="1">
      <c r="A25" s="10" t="s">
        <v>240</v>
      </c>
      <c r="B25" s="12" t="s">
        <v>231</v>
      </c>
      <c r="C25" s="12" t="s">
        <v>122</v>
      </c>
    </row>
    <row r="26" ht="12.75" customHeight="1">
      <c r="A26" s="10" t="s">
        <v>241</v>
      </c>
      <c r="B26" s="12" t="s">
        <v>242</v>
      </c>
      <c r="C26" s="12" t="s">
        <v>122</v>
      </c>
    </row>
    <row r="27" ht="12.75" customHeight="1">
      <c r="A27" s="10" t="s">
        <v>243</v>
      </c>
      <c r="B27" s="12" t="s">
        <v>244</v>
      </c>
      <c r="C27" s="12" t="s">
        <v>122</v>
      </c>
    </row>
    <row r="28" ht="12.75" customHeight="1">
      <c r="A28" s="10" t="s">
        <v>245</v>
      </c>
      <c r="B28" s="12" t="s">
        <v>224</v>
      </c>
      <c r="C28" s="11">
        <v>90.0</v>
      </c>
    </row>
    <row r="29" ht="12.75" customHeight="1">
      <c r="A29" s="11"/>
      <c r="B29" s="11"/>
      <c r="C29" s="11"/>
    </row>
    <row r="30" ht="12.75" customHeight="1">
      <c r="A30" s="25" t="s">
        <v>181</v>
      </c>
      <c r="B30" s="17" t="s">
        <v>163</v>
      </c>
      <c r="C30" s="16">
        <f>SUM(C5:C28)</f>
        <v>719</v>
      </c>
    </row>
    <row r="31" ht="12.75" customHeight="1">
      <c r="A31" s="10" t="s">
        <v>246</v>
      </c>
      <c r="B31" s="11"/>
      <c r="C31" s="11"/>
    </row>
    <row r="32" ht="12.75" customHeight="1">
      <c r="A32" s="10" t="s">
        <v>247</v>
      </c>
      <c r="B32" s="11"/>
      <c r="C32" s="11"/>
    </row>
    <row r="33" ht="12.75" customHeight="1">
      <c r="A33" s="10" t="s">
        <v>248</v>
      </c>
      <c r="B33" s="11"/>
      <c r="C33" s="11"/>
    </row>
    <row r="34" ht="12.75" customHeight="1">
      <c r="A34" s="11"/>
      <c r="B34" s="11"/>
      <c r="C34" s="11"/>
    </row>
    <row r="35" ht="12.75" customHeight="1">
      <c r="A35" s="10" t="s">
        <v>249</v>
      </c>
      <c r="B35" s="11"/>
      <c r="C35" s="11"/>
    </row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0"/>
    <col customWidth="1" min="2" max="6" width="8.29"/>
    <col customWidth="1" min="7" max="26" width="8.0"/>
  </cols>
  <sheetData>
    <row r="1" ht="13.5" customHeight="1">
      <c r="A1" s="34" t="s">
        <v>250</v>
      </c>
      <c r="B1" s="2"/>
      <c r="C1" s="2"/>
      <c r="D1" s="2"/>
      <c r="E1" s="2"/>
      <c r="F1" s="2"/>
      <c r="G1" s="2"/>
      <c r="H1" s="2"/>
      <c r="I1" s="2"/>
    </row>
    <row r="2" ht="13.5" customHeight="1">
      <c r="A2" s="34" t="s">
        <v>251</v>
      </c>
      <c r="B2" s="2"/>
      <c r="C2" s="2"/>
      <c r="D2" s="2"/>
      <c r="E2" s="2"/>
      <c r="F2" s="2"/>
      <c r="G2" s="2"/>
      <c r="H2" s="2"/>
      <c r="I2" s="2"/>
    </row>
    <row r="3" ht="13.5" customHeight="1">
      <c r="A3" s="68" t="s">
        <v>130</v>
      </c>
      <c r="B3" s="42">
        <v>1994.0</v>
      </c>
      <c r="C3" s="42">
        <v>1995.0</v>
      </c>
      <c r="D3" s="42">
        <v>1996.0</v>
      </c>
      <c r="E3" s="42">
        <v>1997.0</v>
      </c>
      <c r="F3" s="43" t="s">
        <v>118</v>
      </c>
      <c r="G3" s="2"/>
      <c r="H3" s="2"/>
      <c r="I3" s="2"/>
    </row>
    <row r="4" ht="13.5" customHeight="1">
      <c r="A4" s="2"/>
      <c r="B4" s="2"/>
      <c r="C4" s="2"/>
      <c r="D4" s="2"/>
      <c r="E4" s="2"/>
      <c r="F4" s="2"/>
      <c r="G4" s="2"/>
      <c r="H4" s="2"/>
      <c r="I4" s="2"/>
    </row>
    <row r="5" ht="13.5" customHeight="1">
      <c r="A5" s="53" t="s">
        <v>252</v>
      </c>
      <c r="B5" s="56"/>
      <c r="C5" s="2"/>
      <c r="D5" s="2"/>
      <c r="E5" s="2"/>
      <c r="F5" s="2"/>
      <c r="G5" s="2"/>
      <c r="H5" s="2"/>
      <c r="I5" s="2"/>
    </row>
    <row r="6" ht="13.5" customHeight="1">
      <c r="A6" s="53" t="s">
        <v>253</v>
      </c>
      <c r="B6" s="48">
        <v>19.0</v>
      </c>
      <c r="C6" s="48">
        <v>23.0</v>
      </c>
      <c r="D6" s="48">
        <v>22.0</v>
      </c>
      <c r="E6" s="48">
        <v>28.0</v>
      </c>
      <c r="F6" s="47" t="s">
        <v>254</v>
      </c>
      <c r="G6" s="2"/>
      <c r="H6" s="2"/>
      <c r="I6" s="2"/>
    </row>
    <row r="7" ht="13.5" customHeight="1">
      <c r="A7" s="53" t="s">
        <v>255</v>
      </c>
      <c r="B7" s="48">
        <f>39+39+60+60+60+30+60+60+90+60+3+4</f>
        <v>565</v>
      </c>
      <c r="C7" s="48">
        <f>53+36+30+30+30+15+30+30+30+15+30+2</f>
        <v>331</v>
      </c>
      <c r="D7" s="48">
        <f>45+30+60+60+60+30+60+60+60+30+60+3+4</f>
        <v>562</v>
      </c>
      <c r="E7" s="48">
        <v>562.0</v>
      </c>
      <c r="F7" s="47" t="s">
        <v>254</v>
      </c>
      <c r="G7" s="2"/>
      <c r="H7" s="2"/>
      <c r="I7" s="2"/>
    </row>
    <row r="8" ht="13.5" customHeight="1">
      <c r="A8" s="34" t="s">
        <v>256</v>
      </c>
      <c r="B8" s="47" t="s">
        <v>122</v>
      </c>
      <c r="C8" s="48">
        <v>101.0</v>
      </c>
      <c r="D8" s="48">
        <v>82.0</v>
      </c>
      <c r="E8" s="48">
        <v>82.0</v>
      </c>
      <c r="F8" s="47" t="s">
        <v>254</v>
      </c>
      <c r="G8" s="2"/>
      <c r="H8" s="2"/>
      <c r="I8" s="2"/>
    </row>
    <row r="9" ht="13.5" customHeight="1">
      <c r="A9" s="34" t="s">
        <v>257</v>
      </c>
      <c r="B9" s="47" t="s">
        <v>122</v>
      </c>
      <c r="C9" s="48">
        <v>105.0</v>
      </c>
      <c r="D9" s="48">
        <v>480.0</v>
      </c>
      <c r="E9" s="48">
        <v>480.0</v>
      </c>
      <c r="F9" s="47" t="s">
        <v>254</v>
      </c>
      <c r="G9" s="2"/>
      <c r="H9" s="2"/>
      <c r="I9" s="2"/>
    </row>
    <row r="10" ht="13.5" customHeight="1">
      <c r="A10" s="53" t="s">
        <v>258</v>
      </c>
      <c r="B10" s="48">
        <f>5+6</f>
        <v>11</v>
      </c>
      <c r="C10" s="48">
        <v>73.0</v>
      </c>
      <c r="D10" s="48">
        <v>15.0</v>
      </c>
      <c r="E10" s="47" t="s">
        <v>122</v>
      </c>
      <c r="F10" s="47" t="s">
        <v>254</v>
      </c>
      <c r="G10" s="2"/>
      <c r="H10" s="2"/>
      <c r="I10" s="2"/>
    </row>
    <row r="11" ht="13.5" customHeight="1">
      <c r="A11" s="53" t="s">
        <v>259</v>
      </c>
      <c r="B11" s="48"/>
      <c r="C11" s="48"/>
      <c r="D11" s="48"/>
      <c r="E11" s="48"/>
      <c r="F11" s="47"/>
      <c r="G11" s="2"/>
      <c r="H11" s="2"/>
      <c r="I11" s="2"/>
    </row>
    <row r="12" ht="13.5" customHeight="1">
      <c r="A12" s="34" t="s">
        <v>260</v>
      </c>
      <c r="B12" s="47" t="s">
        <v>122</v>
      </c>
      <c r="C12" s="48">
        <v>224.0</v>
      </c>
      <c r="D12" s="48">
        <f>109+64+64+93+64</f>
        <v>394</v>
      </c>
      <c r="E12" s="47" t="s">
        <v>122</v>
      </c>
      <c r="F12" s="47" t="s">
        <v>254</v>
      </c>
      <c r="G12" s="2"/>
      <c r="H12" s="2"/>
      <c r="I12" s="2"/>
    </row>
    <row r="13" ht="13.5" customHeight="1">
      <c r="A13" s="53" t="s">
        <v>261</v>
      </c>
      <c r="B13" s="48"/>
      <c r="C13" s="48"/>
      <c r="D13" s="48"/>
      <c r="E13" s="48"/>
      <c r="F13" s="47"/>
      <c r="G13" s="2"/>
      <c r="H13" s="2"/>
      <c r="I13" s="2"/>
    </row>
    <row r="14" ht="13.5" customHeight="1">
      <c r="A14" s="53" t="s">
        <v>262</v>
      </c>
      <c r="B14" s="48">
        <v>4.0</v>
      </c>
      <c r="C14" s="48">
        <f>2+2</f>
        <v>4</v>
      </c>
      <c r="D14" s="48">
        <v>4.0</v>
      </c>
      <c r="E14" s="47" t="s">
        <v>122</v>
      </c>
      <c r="F14" s="47" t="s">
        <v>254</v>
      </c>
      <c r="G14" s="2"/>
      <c r="H14" s="2"/>
      <c r="I14" s="2"/>
    </row>
    <row r="15" ht="13.5" customHeight="1">
      <c r="A15" s="53" t="s">
        <v>263</v>
      </c>
      <c r="B15" s="48">
        <v>45.0</v>
      </c>
      <c r="C15" s="47" t="s">
        <v>122</v>
      </c>
      <c r="D15" s="47" t="s">
        <v>122</v>
      </c>
      <c r="E15" s="47" t="s">
        <v>122</v>
      </c>
      <c r="F15" s="47" t="s">
        <v>254</v>
      </c>
      <c r="G15" s="2"/>
      <c r="H15" s="2"/>
      <c r="I15" s="2"/>
    </row>
    <row r="16" ht="13.5" customHeight="1">
      <c r="A16" s="53" t="s">
        <v>264</v>
      </c>
      <c r="B16" s="48">
        <v>9154.0</v>
      </c>
      <c r="C16" s="48">
        <f>3896+200+100+150+468+200+528+420+88+58+664+116+328+632+109+62+900+100</f>
        <v>9019</v>
      </c>
      <c r="D16" s="48">
        <v>9194.0</v>
      </c>
      <c r="E16" s="48">
        <v>9256.0</v>
      </c>
      <c r="F16" s="47" t="s">
        <v>254</v>
      </c>
      <c r="G16" s="2"/>
      <c r="H16" s="2"/>
      <c r="I16" s="2"/>
    </row>
    <row r="17" ht="13.5" customHeight="1">
      <c r="A17" s="58" t="s">
        <v>265</v>
      </c>
      <c r="B17" s="50">
        <v>4609.0</v>
      </c>
      <c r="C17" s="50">
        <v>5606.0</v>
      </c>
      <c r="D17" s="50">
        <v>6041.0</v>
      </c>
      <c r="E17" s="50">
        <v>6440.0</v>
      </c>
      <c r="F17" s="51" t="s">
        <v>254</v>
      </c>
      <c r="G17" s="2"/>
      <c r="H17" s="2"/>
      <c r="I17" s="2"/>
    </row>
    <row r="18" ht="13.5" customHeight="1">
      <c r="A18" s="34" t="s">
        <v>266</v>
      </c>
      <c r="B18" s="2"/>
      <c r="C18" s="2"/>
      <c r="D18" s="2"/>
      <c r="E18" s="2"/>
      <c r="F18" s="2"/>
      <c r="G18" s="2"/>
      <c r="H18" s="2"/>
      <c r="I18" s="2"/>
    </row>
    <row r="19" ht="13.5" customHeight="1">
      <c r="A19" s="2" t="s">
        <v>267</v>
      </c>
      <c r="B19" s="2"/>
      <c r="C19" s="2"/>
      <c r="D19" s="2"/>
      <c r="E19" s="2"/>
      <c r="F19" s="2"/>
      <c r="G19" s="2"/>
      <c r="H19" s="2"/>
      <c r="I19" s="2"/>
    </row>
    <row r="20" ht="13.5" customHeight="1">
      <c r="A20" s="34" t="s">
        <v>249</v>
      </c>
      <c r="B20" s="2"/>
      <c r="C20" s="2"/>
      <c r="D20" s="2"/>
      <c r="E20" s="2"/>
      <c r="F20" s="2"/>
      <c r="G20" s="2"/>
      <c r="H20" s="2"/>
      <c r="I20" s="2"/>
    </row>
    <row r="21" ht="13.5" customHeight="1">
      <c r="A21" s="2"/>
      <c r="B21" s="2"/>
      <c r="C21" s="2"/>
      <c r="D21" s="2"/>
      <c r="E21" s="2"/>
      <c r="F21" s="2"/>
      <c r="G21" s="2"/>
      <c r="H21" s="2"/>
      <c r="I21" s="2"/>
    </row>
    <row r="22" ht="13.5" customHeight="1">
      <c r="A22" s="2"/>
      <c r="B22" s="2"/>
      <c r="C22" s="2"/>
      <c r="D22" s="2"/>
      <c r="E22" s="2"/>
      <c r="F22" s="2"/>
      <c r="G22" s="2"/>
      <c r="H22" s="2"/>
      <c r="I22" s="2"/>
    </row>
    <row r="23" ht="13.5" customHeight="1">
      <c r="G23" s="2"/>
      <c r="H23" s="2"/>
      <c r="I23" s="2"/>
    </row>
    <row r="24" ht="12.75" customHeight="1">
      <c r="A24" s="11"/>
      <c r="B24" s="11"/>
      <c r="C24" s="11"/>
      <c r="D24" s="11"/>
      <c r="E24" s="11"/>
      <c r="F24" s="11"/>
    </row>
    <row r="25" ht="12.75" customHeight="1">
      <c r="A25" s="11"/>
      <c r="B25" s="11"/>
      <c r="C25" s="11"/>
      <c r="D25" s="11"/>
      <c r="E25" s="11"/>
      <c r="F25" s="11"/>
    </row>
    <row r="26" ht="12.75" customHeight="1">
      <c r="A26" s="11"/>
      <c r="B26" s="11"/>
      <c r="C26" s="11"/>
      <c r="D26" s="11"/>
      <c r="E26" s="11"/>
      <c r="F26" s="11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29"/>
    <col customWidth="1" min="2" max="6" width="8.71"/>
    <col customWidth="1" min="7" max="26" width="8.0"/>
  </cols>
  <sheetData>
    <row r="1" ht="13.5" customHeight="1">
      <c r="A1" s="1" t="s">
        <v>268</v>
      </c>
      <c r="B1" s="2"/>
      <c r="C1" s="2"/>
      <c r="D1" s="2"/>
      <c r="E1" s="2"/>
      <c r="F1" s="2"/>
      <c r="G1" s="2"/>
      <c r="H1" s="2"/>
    </row>
    <row r="2" ht="13.5" customHeight="1">
      <c r="A2" s="70" t="s">
        <v>18</v>
      </c>
      <c r="B2" s="2"/>
      <c r="C2" s="2" t="s">
        <v>269</v>
      </c>
      <c r="D2" s="2"/>
      <c r="E2" s="2"/>
      <c r="F2" s="2"/>
      <c r="G2" s="2"/>
      <c r="H2" s="2"/>
    </row>
    <row r="3" ht="13.5" customHeight="1">
      <c r="A3" s="71" t="s">
        <v>270</v>
      </c>
      <c r="B3" s="72" t="s">
        <v>271</v>
      </c>
      <c r="C3" s="72" t="s">
        <v>272</v>
      </c>
      <c r="D3" s="73">
        <v>1997.0</v>
      </c>
      <c r="E3" s="74" t="s">
        <v>118</v>
      </c>
      <c r="F3" s="74" t="s">
        <v>149</v>
      </c>
      <c r="G3" s="2"/>
      <c r="H3" s="2"/>
    </row>
    <row r="4" ht="13.5" customHeight="1">
      <c r="A4" s="2"/>
      <c r="B4" s="2"/>
      <c r="C4" s="2"/>
      <c r="D4" s="2"/>
      <c r="E4" s="2"/>
      <c r="F4" s="2"/>
      <c r="G4" s="2"/>
      <c r="H4" s="2"/>
    </row>
    <row r="5" ht="13.5" customHeight="1">
      <c r="A5" s="1" t="s">
        <v>273</v>
      </c>
      <c r="B5" s="70" t="s">
        <v>122</v>
      </c>
      <c r="C5" s="56">
        <f>(148094*12)/1000</f>
        <v>1777.128</v>
      </c>
      <c r="D5" s="56">
        <v>7092.0</v>
      </c>
      <c r="E5" s="56">
        <v>9441.0</v>
      </c>
      <c r="F5" s="47">
        <f>4645556/1000</f>
        <v>4645.556</v>
      </c>
      <c r="G5" s="2"/>
      <c r="H5" s="2"/>
    </row>
    <row r="6" ht="13.5" customHeight="1">
      <c r="A6" s="2"/>
      <c r="B6" s="1" t="s">
        <v>11</v>
      </c>
      <c r="C6" s="56"/>
      <c r="D6" s="56"/>
      <c r="E6" s="56"/>
      <c r="F6" s="47" t="s">
        <v>11</v>
      </c>
      <c r="G6" s="2"/>
      <c r="H6" s="2"/>
    </row>
    <row r="7" ht="13.5" customHeight="1">
      <c r="A7" s="1" t="s">
        <v>274</v>
      </c>
      <c r="B7" s="70" t="s">
        <v>122</v>
      </c>
      <c r="C7" s="56">
        <f>C8+C9</f>
        <v>507.708</v>
      </c>
      <c r="D7" s="56">
        <v>2683.0</v>
      </c>
      <c r="E7" s="48">
        <f t="shared" ref="E7:F7" si="1">SUM(E8:E9)</f>
        <v>2032</v>
      </c>
      <c r="F7" s="47">
        <f t="shared" si="1"/>
        <v>2968</v>
      </c>
      <c r="G7" s="2"/>
      <c r="H7" s="2"/>
    </row>
    <row r="8" ht="13.5" customHeight="1">
      <c r="A8" s="1" t="s">
        <v>275</v>
      </c>
      <c r="B8" s="70" t="s">
        <v>122</v>
      </c>
      <c r="C8" s="56">
        <f>(27773*12)/1000</f>
        <v>333.276</v>
      </c>
      <c r="D8" s="56">
        <v>1067.0</v>
      </c>
      <c r="E8" s="56">
        <v>1224.0</v>
      </c>
      <c r="F8" s="47">
        <v>2661.0</v>
      </c>
      <c r="G8" s="2"/>
      <c r="H8" s="2"/>
    </row>
    <row r="9" ht="13.5" customHeight="1">
      <c r="A9" s="1" t="s">
        <v>276</v>
      </c>
      <c r="B9" s="70" t="s">
        <v>122</v>
      </c>
      <c r="C9" s="56">
        <f>(14536*12)/1000</f>
        <v>174.432</v>
      </c>
      <c r="D9" s="56">
        <v>1840.0</v>
      </c>
      <c r="E9" s="56">
        <v>808.0</v>
      </c>
      <c r="F9" s="47">
        <v>307.0</v>
      </c>
      <c r="G9" s="2"/>
      <c r="H9" s="2"/>
    </row>
    <row r="10" ht="13.5" customHeight="1">
      <c r="A10" s="2"/>
      <c r="B10" s="1" t="s">
        <v>11</v>
      </c>
      <c r="C10" s="56"/>
      <c r="D10" s="56"/>
      <c r="E10" s="56"/>
      <c r="F10" s="47" t="s">
        <v>11</v>
      </c>
      <c r="G10" s="2"/>
      <c r="H10" s="2"/>
    </row>
    <row r="11" ht="13.5" customHeight="1">
      <c r="A11" s="8" t="s">
        <v>277</v>
      </c>
      <c r="B11" s="75" t="s">
        <v>122</v>
      </c>
      <c r="C11" s="59">
        <f t="shared" ref="C11:D11" si="2">C5+C7</f>
        <v>2284.836</v>
      </c>
      <c r="D11" s="59">
        <f t="shared" si="2"/>
        <v>9775</v>
      </c>
      <c r="E11" s="59">
        <v>11473.0</v>
      </c>
      <c r="F11" s="51">
        <f>SUM(F5:F7)</f>
        <v>7613.556</v>
      </c>
      <c r="G11" s="2"/>
      <c r="H11" s="2"/>
    </row>
    <row r="12" ht="13.5" customHeight="1">
      <c r="A12" s="1" t="s">
        <v>249</v>
      </c>
      <c r="B12" s="2"/>
      <c r="C12" s="2"/>
      <c r="D12" s="2"/>
      <c r="E12" s="2"/>
      <c r="F12" s="2" t="s">
        <v>278</v>
      </c>
      <c r="G12" s="2"/>
      <c r="H12" s="2"/>
    </row>
    <row r="13" ht="13.5" customHeight="1">
      <c r="A13" s="2"/>
      <c r="B13" s="2"/>
      <c r="C13" s="2"/>
      <c r="D13" s="2"/>
      <c r="E13" s="2"/>
      <c r="F13" s="2"/>
      <c r="G13" s="2"/>
      <c r="H13" s="2"/>
    </row>
    <row r="14" ht="13.5" customHeight="1">
      <c r="G14" s="2"/>
      <c r="H14" s="2"/>
    </row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71"/>
    <col customWidth="1" min="2" max="5" width="10.29"/>
    <col customWidth="1" min="6" max="6" width="12.0"/>
    <col customWidth="1" min="7" max="26" width="8.0"/>
  </cols>
  <sheetData>
    <row r="1" ht="13.5" customHeight="1">
      <c r="A1" s="34" t="s">
        <v>279</v>
      </c>
      <c r="B1" s="2"/>
      <c r="C1" s="2"/>
      <c r="D1" s="2"/>
      <c r="E1" s="2"/>
      <c r="F1" s="2"/>
      <c r="G1" s="2"/>
      <c r="H1" s="2"/>
    </row>
    <row r="2" ht="13.5" customHeight="1">
      <c r="A2" s="68" t="s">
        <v>130</v>
      </c>
      <c r="B2" s="42">
        <v>1996.0</v>
      </c>
      <c r="C2" s="42">
        <v>1997.0</v>
      </c>
      <c r="D2" s="43" t="s">
        <v>118</v>
      </c>
      <c r="E2" s="43" t="s">
        <v>149</v>
      </c>
      <c r="F2" s="43" t="s">
        <v>150</v>
      </c>
      <c r="G2" s="2"/>
      <c r="H2" s="2"/>
    </row>
    <row r="3" ht="13.5" customHeight="1">
      <c r="A3" s="2"/>
      <c r="B3" s="2"/>
      <c r="C3" s="2"/>
      <c r="D3" s="2"/>
      <c r="E3" s="2"/>
      <c r="F3" s="2"/>
      <c r="G3" s="2"/>
      <c r="H3" s="2"/>
    </row>
    <row r="4" ht="13.5" customHeight="1">
      <c r="A4" s="34" t="s">
        <v>270</v>
      </c>
      <c r="B4" s="2"/>
      <c r="C4" s="2"/>
      <c r="D4" s="2"/>
      <c r="E4" s="2"/>
      <c r="F4" s="2"/>
      <c r="G4" s="2"/>
      <c r="H4" s="2"/>
    </row>
    <row r="5" ht="13.5" customHeight="1">
      <c r="A5" s="34" t="s">
        <v>280</v>
      </c>
      <c r="B5" s="56">
        <f>447463*12</f>
        <v>5369556</v>
      </c>
      <c r="C5" s="56">
        <v>1.3593E7</v>
      </c>
      <c r="D5" s="56">
        <v>1.9833152E7</v>
      </c>
      <c r="E5" s="47">
        <v>1.3936667E7</v>
      </c>
      <c r="F5" s="48">
        <v>7.8161951E7</v>
      </c>
      <c r="G5" s="2"/>
      <c r="H5" s="2"/>
    </row>
    <row r="6" ht="13.5" customHeight="1">
      <c r="A6" s="34" t="s">
        <v>281</v>
      </c>
      <c r="B6" s="56">
        <v>1288620.0</v>
      </c>
      <c r="C6" s="56">
        <v>5561000.0</v>
      </c>
      <c r="D6" s="56">
        <f t="shared" ref="D6:E6" si="1">SUM(D7:D8)</f>
        <v>4063871</v>
      </c>
      <c r="E6" s="57">
        <f t="shared" si="1"/>
        <v>5935201</v>
      </c>
      <c r="F6" s="48">
        <v>3472348.0</v>
      </c>
      <c r="G6" s="2"/>
      <c r="H6" s="2"/>
    </row>
    <row r="7" ht="13.5" customHeight="1">
      <c r="A7" s="34" t="s">
        <v>275</v>
      </c>
      <c r="B7" s="56">
        <f>107385*12</f>
        <v>1288620</v>
      </c>
      <c r="C7" s="56">
        <v>4061000.0</v>
      </c>
      <c r="D7" s="56">
        <v>3502495.0</v>
      </c>
      <c r="E7" s="47">
        <v>3862.0</v>
      </c>
      <c r="F7" s="48">
        <v>2827295.0</v>
      </c>
      <c r="G7" s="2"/>
      <c r="H7" s="2"/>
    </row>
    <row r="8" ht="13.5" customHeight="1">
      <c r="A8" s="34" t="s">
        <v>282</v>
      </c>
      <c r="B8" s="57" t="s">
        <v>122</v>
      </c>
      <c r="C8" s="56">
        <v>1500000.0</v>
      </c>
      <c r="D8" s="56">
        <v>561376.0</v>
      </c>
      <c r="E8" s="47">
        <v>5931339.0</v>
      </c>
      <c r="F8" s="48">
        <v>534425.0</v>
      </c>
      <c r="G8" s="2"/>
      <c r="H8" s="2"/>
    </row>
    <row r="9" ht="13.5" customHeight="1">
      <c r="A9" s="34" t="s">
        <v>283</v>
      </c>
      <c r="B9" s="56">
        <f t="shared" ref="B9:E9" si="2">SUM(B5:B6)</f>
        <v>6658176</v>
      </c>
      <c r="C9" s="56">
        <f t="shared" si="2"/>
        <v>19154000</v>
      </c>
      <c r="D9" s="56">
        <f t="shared" si="2"/>
        <v>23897023</v>
      </c>
      <c r="E9" s="57">
        <f t="shared" si="2"/>
        <v>19871868</v>
      </c>
      <c r="F9" s="48">
        <v>8.1634299E7</v>
      </c>
      <c r="G9" s="2"/>
      <c r="H9" s="2"/>
    </row>
    <row r="10" ht="13.5" customHeight="1">
      <c r="A10" s="2"/>
      <c r="B10" s="2"/>
      <c r="C10" s="2"/>
      <c r="D10" s="2"/>
      <c r="E10" s="38"/>
      <c r="F10" s="2"/>
      <c r="G10" s="2"/>
      <c r="H10" s="2"/>
    </row>
    <row r="11" ht="13.5" customHeight="1">
      <c r="A11" s="41" t="s">
        <v>284</v>
      </c>
      <c r="B11" s="76">
        <v>123.168</v>
      </c>
      <c r="C11" s="62" t="s">
        <v>122</v>
      </c>
      <c r="D11" s="77">
        <v>186.0</v>
      </c>
      <c r="E11" s="40">
        <v>198.75</v>
      </c>
      <c r="F11" s="62" t="s">
        <v>122</v>
      </c>
      <c r="G11" s="2"/>
      <c r="H11" s="2"/>
    </row>
    <row r="12" ht="13.5" customHeight="1">
      <c r="A12" s="34" t="s">
        <v>285</v>
      </c>
      <c r="B12" s="2"/>
      <c r="C12" s="2"/>
      <c r="D12" s="2"/>
      <c r="E12" s="2"/>
      <c r="F12" s="2"/>
      <c r="G12" s="2"/>
      <c r="H12" s="2"/>
    </row>
    <row r="13" ht="13.5" customHeight="1">
      <c r="A13" s="11"/>
      <c r="B13" s="11"/>
      <c r="C13" s="11"/>
      <c r="D13" s="11"/>
      <c r="E13" s="11"/>
      <c r="G13" s="2"/>
      <c r="H13" s="2"/>
    </row>
    <row r="14" ht="12.75" customHeight="1"/>
    <row r="15" ht="12.75" customHeight="1">
      <c r="A15" s="11"/>
      <c r="B15" s="11"/>
      <c r="C15" s="11"/>
      <c r="D15" s="11"/>
      <c r="E15" s="11"/>
    </row>
    <row r="16" ht="12.75" customHeight="1">
      <c r="A16" s="11"/>
      <c r="B16" s="11"/>
      <c r="C16" s="11"/>
      <c r="D16" s="11"/>
      <c r="E16" s="11"/>
    </row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86"/>
    <col customWidth="1" min="2" max="6" width="6.29"/>
    <col customWidth="1" min="7" max="7" width="7.29"/>
    <col customWidth="1" min="8" max="26" width="8.0"/>
  </cols>
  <sheetData>
    <row r="1" ht="13.5" customHeight="1">
      <c r="A1" s="34" t="s">
        <v>286</v>
      </c>
      <c r="B1" s="2"/>
      <c r="C1" s="2"/>
      <c r="D1" s="2"/>
      <c r="E1" s="2"/>
      <c r="F1" s="2"/>
      <c r="G1" s="2"/>
      <c r="H1" s="2"/>
      <c r="I1" s="2"/>
    </row>
    <row r="2" ht="13.5" customHeight="1">
      <c r="A2" s="68" t="s">
        <v>287</v>
      </c>
      <c r="B2" s="42">
        <v>1994.0</v>
      </c>
      <c r="C2" s="42">
        <v>1995.0</v>
      </c>
      <c r="D2" s="42">
        <v>1996.0</v>
      </c>
      <c r="E2" s="42">
        <v>1997.0</v>
      </c>
      <c r="F2" s="42">
        <v>1998.0</v>
      </c>
      <c r="G2" s="42">
        <v>1999.0</v>
      </c>
      <c r="H2" s="42">
        <v>2000.0</v>
      </c>
      <c r="I2" s="2"/>
    </row>
    <row r="3" ht="13.5" customHeight="1">
      <c r="A3" s="2"/>
      <c r="B3" s="2"/>
      <c r="C3" s="2"/>
      <c r="D3" s="2"/>
      <c r="E3" s="2"/>
      <c r="F3" s="2"/>
      <c r="G3" s="2"/>
      <c r="H3" s="2"/>
      <c r="I3" s="2"/>
    </row>
    <row r="4" ht="13.5" customHeight="1">
      <c r="A4" s="34" t="s">
        <v>288</v>
      </c>
      <c r="B4" s="2">
        <v>2.0</v>
      </c>
      <c r="C4" s="2">
        <v>2.0</v>
      </c>
      <c r="D4" s="2">
        <v>2.0</v>
      </c>
      <c r="E4" s="2">
        <v>2.0</v>
      </c>
      <c r="F4" s="2">
        <v>2.0</v>
      </c>
      <c r="G4" s="2">
        <v>2.0</v>
      </c>
      <c r="H4" s="2">
        <v>2.0</v>
      </c>
      <c r="I4" s="2"/>
    </row>
    <row r="5" ht="13.5" customHeight="1">
      <c r="A5" s="34" t="s">
        <v>289</v>
      </c>
      <c r="B5" s="2">
        <v>56.0</v>
      </c>
      <c r="C5" s="2">
        <v>55.0</v>
      </c>
      <c r="D5" s="2">
        <v>21.0</v>
      </c>
      <c r="E5" s="2">
        <v>18.0</v>
      </c>
      <c r="F5" s="2">
        <v>19.0</v>
      </c>
      <c r="G5" s="2">
        <v>19.0</v>
      </c>
      <c r="H5" s="2">
        <v>19.0</v>
      </c>
      <c r="I5" s="2"/>
    </row>
    <row r="6" ht="13.5" customHeight="1">
      <c r="A6" s="34" t="s">
        <v>290</v>
      </c>
      <c r="B6" s="2">
        <v>23.0</v>
      </c>
      <c r="C6" s="2">
        <v>21.0</v>
      </c>
      <c r="D6" s="2">
        <v>64.0</v>
      </c>
      <c r="E6" s="2">
        <v>69.0</v>
      </c>
      <c r="F6" s="38" t="s">
        <v>163</v>
      </c>
      <c r="G6" s="38" t="s">
        <v>163</v>
      </c>
      <c r="H6" s="38" t="s">
        <v>163</v>
      </c>
      <c r="I6" s="2"/>
    </row>
    <row r="7" ht="13.5" customHeight="1">
      <c r="A7" s="2"/>
      <c r="B7" s="2"/>
      <c r="C7" s="2"/>
      <c r="D7" s="2"/>
      <c r="E7" s="2"/>
      <c r="F7" s="2"/>
      <c r="G7" s="2"/>
      <c r="H7" s="2"/>
      <c r="I7" s="2"/>
    </row>
    <row r="8" ht="13.5" customHeight="1">
      <c r="A8" s="34" t="s">
        <v>291</v>
      </c>
      <c r="B8" s="2">
        <v>20.0</v>
      </c>
      <c r="C8" s="2">
        <v>25.0</v>
      </c>
      <c r="D8" s="2">
        <v>18.0</v>
      </c>
      <c r="E8" s="2">
        <v>17.0</v>
      </c>
      <c r="F8" s="2">
        <v>17.0</v>
      </c>
      <c r="G8" s="2">
        <v>17.0</v>
      </c>
      <c r="H8" s="2">
        <v>17.0</v>
      </c>
      <c r="I8" s="2"/>
    </row>
    <row r="9" ht="13.5" customHeight="1">
      <c r="A9" s="34" t="s">
        <v>292</v>
      </c>
      <c r="B9" s="38" t="s">
        <v>163</v>
      </c>
      <c r="C9" s="38" t="s">
        <v>163</v>
      </c>
      <c r="D9" s="38" t="s">
        <v>163</v>
      </c>
      <c r="E9" s="38" t="s">
        <v>163</v>
      </c>
      <c r="F9" s="38" t="s">
        <v>163</v>
      </c>
      <c r="G9" s="2">
        <v>69.0</v>
      </c>
      <c r="H9" s="2">
        <v>68.0</v>
      </c>
      <c r="I9" s="2"/>
    </row>
    <row r="10" ht="13.5" customHeight="1">
      <c r="A10" s="34" t="s">
        <v>293</v>
      </c>
      <c r="B10" s="2">
        <v>17.0</v>
      </c>
      <c r="C10" s="2">
        <v>17.0</v>
      </c>
      <c r="D10" s="2">
        <v>17.0</v>
      </c>
      <c r="E10" s="2">
        <v>17.0</v>
      </c>
      <c r="F10" s="2">
        <v>17.0</v>
      </c>
      <c r="G10" s="2">
        <v>18.0</v>
      </c>
      <c r="H10" s="2">
        <v>18.0</v>
      </c>
      <c r="I10" s="2"/>
    </row>
    <row r="11" ht="13.5" customHeight="1">
      <c r="A11" s="41" t="s">
        <v>294</v>
      </c>
      <c r="B11" s="39">
        <v>52.0</v>
      </c>
      <c r="C11" s="40" t="s">
        <v>163</v>
      </c>
      <c r="D11" s="40" t="s">
        <v>122</v>
      </c>
      <c r="E11" s="40" t="s">
        <v>122</v>
      </c>
      <c r="F11" s="40" t="s">
        <v>122</v>
      </c>
      <c r="G11" s="40" t="s">
        <v>122</v>
      </c>
      <c r="H11" s="39">
        <v>45.0</v>
      </c>
      <c r="I11" s="2"/>
    </row>
    <row r="12" ht="13.5" customHeight="1">
      <c r="A12" s="34" t="s">
        <v>295</v>
      </c>
      <c r="B12" s="2"/>
      <c r="C12" s="2"/>
      <c r="D12" s="2"/>
      <c r="E12" s="2"/>
      <c r="F12" s="2"/>
      <c r="G12" s="2"/>
      <c r="H12" s="2"/>
      <c r="I12" s="2"/>
    </row>
    <row r="13" ht="13.5" customHeight="1">
      <c r="A13" s="34" t="s">
        <v>296</v>
      </c>
      <c r="B13" s="2"/>
      <c r="C13" s="2"/>
      <c r="D13" s="2"/>
      <c r="E13" s="2"/>
      <c r="F13" s="2"/>
      <c r="G13" s="2"/>
      <c r="H13" s="2"/>
      <c r="I13" s="2"/>
    </row>
    <row r="14" ht="13.5" customHeight="1">
      <c r="A14" s="34" t="s">
        <v>297</v>
      </c>
      <c r="B14" s="2"/>
      <c r="C14" s="2"/>
      <c r="D14" s="2"/>
      <c r="E14" s="2"/>
      <c r="F14" s="2"/>
      <c r="G14" s="2"/>
      <c r="H14" s="2"/>
      <c r="I14" s="2"/>
    </row>
    <row r="15" ht="13.5" customHeight="1">
      <c r="A15" s="2"/>
      <c r="B15" s="2"/>
      <c r="C15" s="2"/>
      <c r="D15" s="2"/>
      <c r="E15" s="2"/>
      <c r="F15" s="2"/>
      <c r="G15" s="2"/>
      <c r="H15" s="2"/>
      <c r="I15" s="2"/>
    </row>
    <row r="16" ht="13.5" customHeight="1">
      <c r="A16" s="34" t="s">
        <v>298</v>
      </c>
      <c r="B16" s="2"/>
      <c r="C16" s="2"/>
      <c r="D16" s="2"/>
      <c r="E16" s="2"/>
      <c r="F16" s="2"/>
      <c r="G16" s="2"/>
      <c r="H16" s="2"/>
      <c r="I16" s="2"/>
    </row>
    <row r="17" ht="13.5" customHeight="1">
      <c r="H17" s="2"/>
      <c r="I17" s="2"/>
    </row>
    <row r="18" ht="12.75" customHeight="1">
      <c r="A18" s="11"/>
      <c r="B18" s="11"/>
      <c r="C18" s="11"/>
      <c r="D18" s="11"/>
      <c r="E18" s="11"/>
      <c r="F18" s="11"/>
      <c r="G18" s="11"/>
      <c r="H18" s="11"/>
    </row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29"/>
    <col customWidth="1" min="2" max="6" width="8.71"/>
    <col customWidth="1" min="7" max="26" width="8.0"/>
  </cols>
  <sheetData>
    <row r="1" ht="13.5" customHeight="1">
      <c r="A1" s="34" t="s">
        <v>299</v>
      </c>
      <c r="B1" s="2"/>
      <c r="C1" s="2"/>
      <c r="D1" s="2"/>
      <c r="E1" s="2"/>
      <c r="F1" s="2"/>
      <c r="G1" s="2"/>
      <c r="H1" s="2"/>
      <c r="I1" s="2"/>
    </row>
    <row r="2" ht="13.5" customHeight="1">
      <c r="A2" s="68" t="s">
        <v>300</v>
      </c>
      <c r="B2" s="42">
        <v>1995.0</v>
      </c>
      <c r="C2" s="42">
        <v>1996.0</v>
      </c>
      <c r="D2" s="42">
        <v>1997.0</v>
      </c>
      <c r="E2" s="43" t="s">
        <v>118</v>
      </c>
      <c r="F2" s="43">
        <v>1999.0</v>
      </c>
      <c r="G2" s="2"/>
      <c r="H2" s="2"/>
      <c r="I2" s="2"/>
    </row>
    <row r="3" ht="13.5" customHeight="1">
      <c r="A3" s="2"/>
      <c r="B3" s="2"/>
      <c r="C3" s="2"/>
      <c r="D3" s="2"/>
      <c r="E3" s="2"/>
      <c r="F3" s="2"/>
      <c r="G3" s="2"/>
      <c r="H3" s="2"/>
      <c r="I3" s="2"/>
    </row>
    <row r="4" ht="13.5" customHeight="1">
      <c r="A4" s="34" t="s">
        <v>301</v>
      </c>
      <c r="B4" s="56">
        <f>1413700/1000</f>
        <v>1413.7</v>
      </c>
      <c r="C4" s="56">
        <f>902.22+51.16+10+68.4+2.1+1</f>
        <v>1034.88</v>
      </c>
      <c r="D4" s="56">
        <v>10208.0</v>
      </c>
      <c r="E4" s="56">
        <v>1316.0</v>
      </c>
      <c r="F4" s="56">
        <v>1282.0</v>
      </c>
      <c r="G4" s="2"/>
      <c r="H4" s="2"/>
      <c r="I4" s="2"/>
    </row>
    <row r="5" ht="13.5" customHeight="1">
      <c r="A5" s="2"/>
      <c r="B5" s="56"/>
      <c r="C5" s="56"/>
      <c r="D5" s="56"/>
      <c r="E5" s="56"/>
      <c r="F5" s="56"/>
      <c r="G5" s="2"/>
      <c r="H5" s="2"/>
      <c r="I5" s="2"/>
    </row>
    <row r="6" ht="13.5" customHeight="1">
      <c r="A6" s="34" t="s">
        <v>302</v>
      </c>
      <c r="B6" s="56">
        <f t="shared" ref="B6:F6" si="1">B7+B8</f>
        <v>482.405</v>
      </c>
      <c r="C6" s="56">
        <f t="shared" si="1"/>
        <v>436.59</v>
      </c>
      <c r="D6" s="56">
        <f t="shared" si="1"/>
        <v>800</v>
      </c>
      <c r="E6" s="56">
        <f t="shared" si="1"/>
        <v>1046</v>
      </c>
      <c r="F6" s="56">
        <f t="shared" si="1"/>
        <v>1078</v>
      </c>
      <c r="G6" s="2"/>
      <c r="H6" s="2"/>
      <c r="I6" s="2"/>
    </row>
    <row r="7" ht="13.5" customHeight="1">
      <c r="A7" s="34" t="s">
        <v>303</v>
      </c>
      <c r="B7" s="56">
        <f>227855/1000</f>
        <v>227.855</v>
      </c>
      <c r="C7" s="56">
        <f>145.26+16.2+12+21.22+0.7+1.52</f>
        <v>196.9</v>
      </c>
      <c r="D7" s="56">
        <v>299.0</v>
      </c>
      <c r="E7" s="56">
        <v>443.0</v>
      </c>
      <c r="F7" s="56">
        <v>401.0</v>
      </c>
      <c r="G7" s="2"/>
      <c r="H7" s="2"/>
      <c r="I7" s="2"/>
    </row>
    <row r="8" ht="13.5" customHeight="1">
      <c r="A8" s="34" t="s">
        <v>304</v>
      </c>
      <c r="B8" s="56">
        <f>254550/1000</f>
        <v>254.55</v>
      </c>
      <c r="C8" s="56">
        <f>152.41+21.26+15+47.92+1.8+1.3</f>
        <v>239.69</v>
      </c>
      <c r="D8" s="56">
        <v>501.0</v>
      </c>
      <c r="E8" s="56">
        <v>603.0</v>
      </c>
      <c r="F8" s="56">
        <v>677.0</v>
      </c>
      <c r="G8" s="2"/>
      <c r="H8" s="2"/>
      <c r="I8" s="2"/>
    </row>
    <row r="9" ht="13.5" customHeight="1">
      <c r="A9" s="2"/>
      <c r="B9" s="2"/>
      <c r="C9" s="2"/>
      <c r="D9" s="2"/>
      <c r="E9" s="2"/>
      <c r="F9" s="2"/>
      <c r="G9" s="2"/>
      <c r="H9" s="2"/>
      <c r="I9" s="2"/>
    </row>
    <row r="10" ht="13.5" customHeight="1">
      <c r="A10" s="41" t="s">
        <v>305</v>
      </c>
      <c r="B10" s="59">
        <f t="shared" ref="B10:E10" si="2">B4+B6</f>
        <v>1896.105</v>
      </c>
      <c r="C10" s="59">
        <f t="shared" si="2"/>
        <v>1471.47</v>
      </c>
      <c r="D10" s="59">
        <f t="shared" si="2"/>
        <v>11008</v>
      </c>
      <c r="E10" s="59">
        <f t="shared" si="2"/>
        <v>2362</v>
      </c>
      <c r="F10" s="59">
        <v>2252.0</v>
      </c>
      <c r="G10" s="2"/>
      <c r="H10" s="2"/>
      <c r="I10" s="2"/>
    </row>
    <row r="11" ht="13.5" customHeight="1">
      <c r="A11" s="34" t="s">
        <v>298</v>
      </c>
      <c r="B11" s="56"/>
      <c r="C11" s="2"/>
      <c r="D11" s="2"/>
      <c r="E11" s="2"/>
      <c r="F11" s="2"/>
      <c r="G11" s="2"/>
      <c r="H11" s="2"/>
      <c r="I11" s="2"/>
    </row>
    <row r="12" ht="13.5" customHeight="1">
      <c r="A12" s="2"/>
      <c r="B12" s="2"/>
      <c r="C12" s="2"/>
      <c r="D12" s="2"/>
      <c r="E12" s="2"/>
      <c r="F12" s="2"/>
      <c r="G12" s="2"/>
      <c r="H12" s="2"/>
      <c r="I12" s="2"/>
    </row>
    <row r="13" ht="13.5" customHeight="1">
      <c r="G13" s="2"/>
      <c r="H13" s="2"/>
      <c r="I13" s="2"/>
    </row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29"/>
    <col customWidth="1" min="2" max="2" width="12.29"/>
    <col customWidth="1" min="3" max="5" width="9.29"/>
    <col customWidth="1" min="6" max="26" width="8.0"/>
  </cols>
  <sheetData>
    <row r="1" ht="13.5" customHeight="1">
      <c r="A1" s="34" t="s">
        <v>306</v>
      </c>
      <c r="B1" s="2"/>
      <c r="C1" s="2"/>
      <c r="D1" s="2"/>
      <c r="E1" s="2"/>
      <c r="F1" s="2"/>
      <c r="G1" s="2"/>
      <c r="H1" s="2"/>
    </row>
    <row r="2" ht="13.5" customHeight="1">
      <c r="A2" s="35"/>
      <c r="B2" s="36" t="s">
        <v>307</v>
      </c>
      <c r="C2" s="35"/>
      <c r="D2" s="35"/>
      <c r="E2" s="35"/>
      <c r="F2" s="2"/>
      <c r="G2" s="2"/>
      <c r="H2" s="2"/>
    </row>
    <row r="3" ht="13.5" customHeight="1">
      <c r="A3" s="34" t="s">
        <v>308</v>
      </c>
      <c r="B3" s="38" t="s">
        <v>309</v>
      </c>
      <c r="C3" s="41" t="s">
        <v>310</v>
      </c>
      <c r="D3" s="39"/>
      <c r="E3" s="39"/>
      <c r="F3" s="2"/>
      <c r="G3" s="2"/>
      <c r="H3" s="2"/>
    </row>
    <row r="4" ht="13.5" customHeight="1">
      <c r="A4" s="39"/>
      <c r="B4" s="39"/>
      <c r="C4" s="40" t="s">
        <v>12</v>
      </c>
      <c r="D4" s="40" t="s">
        <v>311</v>
      </c>
      <c r="E4" s="40" t="s">
        <v>312</v>
      </c>
      <c r="F4" s="2"/>
      <c r="G4" s="2"/>
      <c r="H4" s="2"/>
    </row>
    <row r="5" ht="13.5" customHeight="1">
      <c r="A5" s="2"/>
      <c r="B5" s="2"/>
      <c r="C5" s="2"/>
      <c r="D5" s="2"/>
      <c r="E5" s="2"/>
      <c r="F5" s="2"/>
      <c r="G5" s="2"/>
      <c r="H5" s="2"/>
    </row>
    <row r="6" ht="13.5" customHeight="1">
      <c r="A6" s="34" t="s">
        <v>313</v>
      </c>
      <c r="B6" s="53" t="s">
        <v>11</v>
      </c>
      <c r="C6" s="78" t="s">
        <v>11</v>
      </c>
      <c r="D6" s="78" t="s">
        <v>11</v>
      </c>
      <c r="E6" s="78" t="s">
        <v>11</v>
      </c>
      <c r="F6" s="2"/>
      <c r="G6" s="2"/>
      <c r="H6" s="2"/>
    </row>
    <row r="7" ht="13.5" customHeight="1">
      <c r="A7" s="34" t="s">
        <v>314</v>
      </c>
      <c r="B7" s="56">
        <v>714.0</v>
      </c>
      <c r="C7" s="79">
        <f t="shared" ref="C7:C8" si="1">SUM(D7:E7)</f>
        <v>536</v>
      </c>
      <c r="D7" s="79">
        <v>320.0</v>
      </c>
      <c r="E7" s="79">
        <v>216.0</v>
      </c>
      <c r="F7" s="2"/>
      <c r="G7" s="2"/>
      <c r="H7" s="2"/>
    </row>
    <row r="8" ht="13.5" customHeight="1">
      <c r="A8" s="34" t="s">
        <v>315</v>
      </c>
      <c r="B8" s="79">
        <v>83.0</v>
      </c>
      <c r="C8" s="79">
        <f t="shared" si="1"/>
        <v>79</v>
      </c>
      <c r="D8" s="79">
        <v>39.0</v>
      </c>
      <c r="E8" s="79">
        <v>40.0</v>
      </c>
      <c r="F8" s="2"/>
      <c r="G8" s="2"/>
      <c r="H8" s="2"/>
    </row>
    <row r="9" ht="13.5" customHeight="1">
      <c r="A9" s="2"/>
      <c r="B9" s="65"/>
      <c r="C9" s="79" t="s">
        <v>11</v>
      </c>
      <c r="D9" s="79"/>
      <c r="E9" s="79"/>
      <c r="F9" s="2"/>
      <c r="G9" s="2"/>
      <c r="H9" s="2"/>
    </row>
    <row r="10" ht="13.5" customHeight="1">
      <c r="A10" s="34" t="s">
        <v>316</v>
      </c>
      <c r="B10" s="79">
        <v>476.0</v>
      </c>
      <c r="C10" s="79">
        <f t="shared" ref="C10:C12" si="2">SUM(D10:E10)</f>
        <v>354</v>
      </c>
      <c r="D10" s="79">
        <v>212.0</v>
      </c>
      <c r="E10" s="79">
        <v>142.0</v>
      </c>
      <c r="F10" s="2"/>
      <c r="G10" s="2"/>
      <c r="H10" s="2"/>
    </row>
    <row r="11" ht="13.5" customHeight="1">
      <c r="A11" s="34" t="s">
        <v>317</v>
      </c>
      <c r="B11" s="79">
        <v>1.0</v>
      </c>
      <c r="C11" s="79">
        <f t="shared" si="2"/>
        <v>3</v>
      </c>
      <c r="D11" s="79">
        <v>2.0</v>
      </c>
      <c r="E11" s="79">
        <v>1.0</v>
      </c>
      <c r="F11" s="2"/>
      <c r="G11" s="2"/>
      <c r="H11" s="2"/>
    </row>
    <row r="12" ht="13.5" customHeight="1">
      <c r="A12" s="34" t="s">
        <v>318</v>
      </c>
      <c r="B12" s="79">
        <v>8.0</v>
      </c>
      <c r="C12" s="79">
        <f t="shared" si="2"/>
        <v>6</v>
      </c>
      <c r="D12" s="79">
        <v>4.0</v>
      </c>
      <c r="E12" s="79">
        <v>2.0</v>
      </c>
      <c r="F12" s="2"/>
      <c r="G12" s="2"/>
      <c r="H12" s="2"/>
    </row>
    <row r="13" ht="13.5" customHeight="1">
      <c r="A13" s="2"/>
      <c r="B13" s="65"/>
      <c r="C13" s="79"/>
      <c r="D13" s="65"/>
      <c r="E13" s="65"/>
      <c r="F13" s="2"/>
      <c r="G13" s="2"/>
      <c r="H13" s="2"/>
    </row>
    <row r="14" ht="13.5" customHeight="1">
      <c r="A14" s="34" t="s">
        <v>319</v>
      </c>
      <c r="B14" s="65"/>
      <c r="C14" s="79"/>
      <c r="D14" s="65"/>
      <c r="E14" s="65"/>
      <c r="F14" s="2"/>
      <c r="G14" s="2"/>
      <c r="H14" s="2"/>
    </row>
    <row r="15" ht="13.5" customHeight="1">
      <c r="A15" s="34" t="s">
        <v>320</v>
      </c>
      <c r="B15" s="80" t="s">
        <v>122</v>
      </c>
      <c r="C15" s="80" t="s">
        <v>122</v>
      </c>
      <c r="D15" s="80" t="s">
        <v>122</v>
      </c>
      <c r="E15" s="80" t="s">
        <v>122</v>
      </c>
      <c r="F15" s="2"/>
      <c r="G15" s="2"/>
      <c r="H15" s="2"/>
    </row>
    <row r="16" ht="13.5" customHeight="1">
      <c r="A16" s="34" t="s">
        <v>321</v>
      </c>
      <c r="B16" s="80" t="s">
        <v>122</v>
      </c>
      <c r="C16" s="80" t="s">
        <v>122</v>
      </c>
      <c r="D16" s="80" t="s">
        <v>122</v>
      </c>
      <c r="E16" s="80" t="s">
        <v>122</v>
      </c>
      <c r="F16" s="79"/>
      <c r="G16" s="79"/>
      <c r="H16" s="2"/>
    </row>
    <row r="17" ht="13.5" customHeight="1">
      <c r="A17" s="34" t="s">
        <v>322</v>
      </c>
      <c r="B17" s="80" t="s">
        <v>122</v>
      </c>
      <c r="C17" s="80" t="s">
        <v>122</v>
      </c>
      <c r="D17" s="80" t="s">
        <v>122</v>
      </c>
      <c r="E17" s="80" t="s">
        <v>122</v>
      </c>
      <c r="F17" s="79"/>
      <c r="G17" s="79"/>
      <c r="H17" s="2"/>
    </row>
    <row r="18" ht="13.5" customHeight="1">
      <c r="A18" s="2"/>
      <c r="B18" s="65"/>
      <c r="C18" s="79"/>
      <c r="D18" s="65"/>
      <c r="E18" s="65"/>
      <c r="F18" s="79"/>
      <c r="G18" s="79"/>
      <c r="H18" s="2"/>
    </row>
    <row r="19" ht="13.5" customHeight="1">
      <c r="A19" s="41" t="s">
        <v>323</v>
      </c>
      <c r="B19" s="81">
        <f t="shared" ref="B19:E19" si="3">SUM(B7:B18)</f>
        <v>1282</v>
      </c>
      <c r="C19" s="81">
        <f t="shared" si="3"/>
        <v>978</v>
      </c>
      <c r="D19" s="81">
        <f t="shared" si="3"/>
        <v>577</v>
      </c>
      <c r="E19" s="81">
        <f t="shared" si="3"/>
        <v>401</v>
      </c>
      <c r="F19" s="79"/>
      <c r="G19" s="79"/>
      <c r="H19" s="2"/>
    </row>
    <row r="20" ht="13.5" customHeight="1">
      <c r="A20" s="34" t="s">
        <v>298</v>
      </c>
      <c r="B20" s="34" t="s">
        <v>11</v>
      </c>
      <c r="C20" s="2"/>
      <c r="D20" s="2"/>
      <c r="E20" s="2"/>
      <c r="F20" s="79"/>
      <c r="G20" s="79"/>
      <c r="H20" s="2"/>
    </row>
    <row r="21" ht="13.5" customHeight="1">
      <c r="A21" s="11"/>
      <c r="B21" s="11"/>
      <c r="C21" s="11"/>
      <c r="D21" s="11"/>
      <c r="E21" s="11"/>
      <c r="F21" s="2"/>
      <c r="G21" s="2"/>
      <c r="H21" s="2"/>
    </row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5.71"/>
    <col customWidth="1" min="2" max="6" width="9.29"/>
    <col customWidth="1" min="7" max="26" width="8.0"/>
  </cols>
  <sheetData>
    <row r="1" ht="13.5" customHeight="1">
      <c r="A1" s="82" t="s">
        <v>324</v>
      </c>
      <c r="B1" s="2"/>
      <c r="C1" s="2"/>
      <c r="D1" s="2"/>
      <c r="E1" s="2"/>
      <c r="F1" s="2"/>
      <c r="G1" s="2"/>
    </row>
    <row r="2" ht="13.5" customHeight="1">
      <c r="A2" s="83" t="s">
        <v>325</v>
      </c>
      <c r="B2" s="84" t="s">
        <v>115</v>
      </c>
      <c r="C2" s="84" t="s">
        <v>116</v>
      </c>
      <c r="D2" s="55" t="s">
        <v>117</v>
      </c>
      <c r="E2" s="55" t="s">
        <v>118</v>
      </c>
      <c r="F2" s="55" t="s">
        <v>149</v>
      </c>
      <c r="G2" s="2"/>
    </row>
    <row r="3" ht="13.5" customHeight="1">
      <c r="A3" s="2"/>
      <c r="B3" s="2"/>
      <c r="C3" s="2"/>
      <c r="D3" s="2"/>
      <c r="E3" s="2"/>
      <c r="F3" s="2"/>
      <c r="G3" s="2"/>
    </row>
    <row r="4" ht="13.5" customHeight="1">
      <c r="A4" s="82" t="s">
        <v>326</v>
      </c>
      <c r="B4" s="2"/>
      <c r="C4" s="2"/>
      <c r="D4" s="2"/>
      <c r="E4" s="2"/>
      <c r="F4" s="2"/>
      <c r="G4" s="2"/>
    </row>
    <row r="5" ht="13.5" customHeight="1">
      <c r="A5" s="82" t="s">
        <v>327</v>
      </c>
      <c r="B5" s="7">
        <v>17.0</v>
      </c>
      <c r="C5" s="7">
        <v>25.6</v>
      </c>
      <c r="D5" s="7">
        <v>24.0</v>
      </c>
      <c r="E5" s="7">
        <v>21.0</v>
      </c>
      <c r="F5" s="7">
        <v>45.0</v>
      </c>
      <c r="G5" s="2"/>
    </row>
    <row r="6" ht="13.5" customHeight="1">
      <c r="A6" s="82" t="s">
        <v>328</v>
      </c>
      <c r="B6" s="7">
        <v>15124.1</v>
      </c>
      <c r="C6" s="7">
        <v>15316.1</v>
      </c>
      <c r="D6" s="7">
        <v>15270.0</v>
      </c>
      <c r="E6" s="7">
        <v>26099.0</v>
      </c>
      <c r="F6" s="7">
        <v>51273.0</v>
      </c>
      <c r="G6" s="2"/>
    </row>
    <row r="7" ht="13.5" customHeight="1">
      <c r="A7" s="2"/>
      <c r="B7" s="7"/>
      <c r="C7" s="7"/>
      <c r="D7" s="7"/>
      <c r="E7" s="7"/>
      <c r="F7" s="7"/>
      <c r="G7" s="2"/>
    </row>
    <row r="8" ht="13.5" customHeight="1">
      <c r="A8" s="82" t="s">
        <v>329</v>
      </c>
      <c r="B8" s="7"/>
      <c r="C8" s="7"/>
      <c r="D8" s="7"/>
      <c r="E8" s="7"/>
      <c r="F8" s="7"/>
      <c r="G8" s="2"/>
    </row>
    <row r="9" ht="13.5" customHeight="1">
      <c r="A9" s="82" t="s">
        <v>327</v>
      </c>
      <c r="B9" s="7">
        <f>9420/1000</f>
        <v>9.42</v>
      </c>
      <c r="C9" s="7">
        <v>18.2</v>
      </c>
      <c r="D9" s="7">
        <v>13.0</v>
      </c>
      <c r="E9" s="7">
        <v>13.0</v>
      </c>
      <c r="F9" s="7">
        <v>23.0</v>
      </c>
      <c r="G9" s="2"/>
    </row>
    <row r="10" ht="13.5" customHeight="1">
      <c r="A10" s="82" t="s">
        <v>328</v>
      </c>
      <c r="B10" s="7">
        <f>8020309/1000</f>
        <v>8020.309</v>
      </c>
      <c r="C10" s="7">
        <v>9731.0</v>
      </c>
      <c r="D10" s="7">
        <v>10221.0</v>
      </c>
      <c r="E10" s="7">
        <v>15957.0</v>
      </c>
      <c r="F10" s="7">
        <v>2898.0</v>
      </c>
      <c r="G10" s="2"/>
    </row>
    <row r="11" ht="13.5" customHeight="1">
      <c r="A11" s="2"/>
      <c r="B11" s="7"/>
      <c r="C11" s="7"/>
      <c r="D11" s="7"/>
      <c r="E11" s="7"/>
      <c r="F11" s="7"/>
      <c r="G11" s="2"/>
    </row>
    <row r="12" ht="13.5" customHeight="1">
      <c r="A12" s="82" t="s">
        <v>330</v>
      </c>
      <c r="B12" s="7"/>
      <c r="C12" s="7"/>
      <c r="D12" s="7"/>
      <c r="E12" s="7"/>
      <c r="F12" s="7"/>
      <c r="G12" s="2"/>
    </row>
    <row r="13" ht="13.5" customHeight="1">
      <c r="A13" s="82" t="s">
        <v>331</v>
      </c>
      <c r="B13" s="7"/>
      <c r="C13" s="7"/>
      <c r="D13" s="7"/>
      <c r="E13" s="7"/>
      <c r="F13" s="7"/>
      <c r="G13" s="2"/>
    </row>
    <row r="14" ht="13.5" customHeight="1">
      <c r="A14" s="82" t="s">
        <v>332</v>
      </c>
      <c r="B14" s="7">
        <f>7420/1000</f>
        <v>7.42</v>
      </c>
      <c r="C14" s="7">
        <f>7240/1000</f>
        <v>7.24</v>
      </c>
      <c r="D14" s="7">
        <v>7.0</v>
      </c>
      <c r="E14" s="7">
        <v>8.0</v>
      </c>
      <c r="F14" s="7">
        <v>21.0</v>
      </c>
      <c r="G14" s="2"/>
    </row>
    <row r="15" ht="13.5" customHeight="1">
      <c r="A15" s="82" t="s">
        <v>333</v>
      </c>
      <c r="B15" s="7">
        <f>7032210/1000</f>
        <v>7032.21</v>
      </c>
      <c r="C15" s="7">
        <f>5488535/1000</f>
        <v>5488.535</v>
      </c>
      <c r="D15" s="7">
        <v>4798.0</v>
      </c>
      <c r="E15" s="7">
        <v>9821.0</v>
      </c>
      <c r="F15" s="7">
        <v>22098.0</v>
      </c>
      <c r="G15" s="2"/>
    </row>
    <row r="16" ht="13.5" customHeight="1">
      <c r="A16" s="82" t="s">
        <v>334</v>
      </c>
      <c r="B16" s="7"/>
      <c r="C16" s="7"/>
      <c r="D16" s="7"/>
      <c r="E16" s="7"/>
      <c r="F16" s="7"/>
      <c r="G16" s="2"/>
    </row>
    <row r="17" ht="13.5" customHeight="1">
      <c r="A17" s="82" t="s">
        <v>332</v>
      </c>
      <c r="B17" s="7">
        <f>235/1000</f>
        <v>0.235</v>
      </c>
      <c r="C17" s="7">
        <f>150/1000</f>
        <v>0.15</v>
      </c>
      <c r="D17" s="7">
        <v>4.0</v>
      </c>
      <c r="E17" s="7">
        <v>0.2</v>
      </c>
      <c r="F17" s="7">
        <v>1.0</v>
      </c>
      <c r="G17" s="2"/>
    </row>
    <row r="18" ht="13.5" customHeight="1">
      <c r="A18" s="85" t="s">
        <v>333</v>
      </c>
      <c r="B18" s="9">
        <f>71648/1000</f>
        <v>71.648</v>
      </c>
      <c r="C18" s="9">
        <f>96610/1000</f>
        <v>96.61</v>
      </c>
      <c r="D18" s="9">
        <v>251.0</v>
      </c>
      <c r="E18" s="9">
        <v>322.0</v>
      </c>
      <c r="F18" s="9">
        <v>205.0</v>
      </c>
      <c r="G18" s="2"/>
    </row>
    <row r="19" ht="13.5" customHeight="1">
      <c r="A19" s="82" t="s">
        <v>335</v>
      </c>
      <c r="B19" s="2"/>
      <c r="C19" s="2"/>
      <c r="D19" s="2"/>
      <c r="E19" s="2"/>
      <c r="F19" s="2"/>
      <c r="G19" s="2"/>
    </row>
    <row r="20" ht="13.5" customHeight="1">
      <c r="A20" s="2"/>
      <c r="B20" s="2"/>
      <c r="C20" s="2"/>
      <c r="D20" s="2"/>
      <c r="E20" s="2"/>
      <c r="F20" s="2"/>
      <c r="G20" s="2"/>
    </row>
    <row r="21" ht="13.5" customHeight="1">
      <c r="A21" s="82" t="s">
        <v>336</v>
      </c>
      <c r="B21" s="2"/>
      <c r="C21" s="2"/>
      <c r="D21" s="2"/>
      <c r="E21" s="2"/>
      <c r="F21" s="2"/>
      <c r="G21" s="2"/>
    </row>
    <row r="22" ht="13.5" customHeight="1">
      <c r="G22" s="2"/>
    </row>
    <row r="23" ht="13.5" customHeight="1">
      <c r="A23" s="2"/>
      <c r="B23" s="2"/>
      <c r="C23" s="2"/>
      <c r="D23" s="2"/>
      <c r="E23" s="2"/>
      <c r="F23" s="2"/>
      <c r="G23" s="2"/>
    </row>
    <row r="24" ht="13.5" customHeight="1">
      <c r="A24" s="2"/>
      <c r="B24" s="2"/>
      <c r="C24" s="2"/>
      <c r="D24" s="2"/>
      <c r="E24" s="2"/>
      <c r="F24" s="2"/>
      <c r="G24" s="2"/>
    </row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57"/>
    <col customWidth="1" min="2" max="2" width="12.43"/>
    <col customWidth="1" min="3" max="3" width="14.86"/>
    <col customWidth="1" min="4" max="4" width="11.29"/>
    <col customWidth="1" min="5" max="5" width="8.29"/>
    <col customWidth="1" min="6" max="6" width="9.0"/>
    <col customWidth="1" min="7" max="7" width="11.29"/>
    <col customWidth="1" min="8" max="8" width="9.0"/>
    <col customWidth="1" min="9" max="26" width="8.0"/>
  </cols>
  <sheetData>
    <row r="1" ht="13.5" customHeight="1">
      <c r="A1" s="10" t="s">
        <v>16</v>
      </c>
      <c r="B1" s="11"/>
      <c r="C1" s="11"/>
      <c r="D1" s="11"/>
      <c r="E1" s="11"/>
      <c r="F1" s="11"/>
      <c r="G1" s="11"/>
      <c r="I1" s="2"/>
    </row>
    <row r="2" ht="13.5" customHeight="1">
      <c r="A2" s="11"/>
      <c r="B2" s="11"/>
      <c r="C2" s="10" t="s">
        <v>17</v>
      </c>
      <c r="D2" s="11"/>
      <c r="E2" s="11"/>
      <c r="F2" s="11"/>
      <c r="G2" s="12" t="s">
        <v>18</v>
      </c>
      <c r="I2" s="2"/>
    </row>
    <row r="3" ht="13.5" customHeight="1">
      <c r="A3" s="13" t="s">
        <v>19</v>
      </c>
      <c r="B3" s="14" t="s">
        <v>20</v>
      </c>
      <c r="C3" s="14" t="s">
        <v>21</v>
      </c>
      <c r="D3" s="14" t="s">
        <v>22</v>
      </c>
      <c r="E3" s="15" t="s">
        <v>23</v>
      </c>
      <c r="F3" s="15" t="s">
        <v>24</v>
      </c>
      <c r="G3" s="15" t="s">
        <v>25</v>
      </c>
      <c r="H3" s="15" t="s">
        <v>26</v>
      </c>
      <c r="I3" s="2"/>
    </row>
    <row r="4" ht="13.5" customHeight="1">
      <c r="A4" s="16"/>
      <c r="B4" s="17" t="s">
        <v>27</v>
      </c>
      <c r="C4" s="18" t="s">
        <v>28</v>
      </c>
      <c r="D4" s="18" t="s">
        <v>28</v>
      </c>
      <c r="E4" s="17" t="s">
        <v>28</v>
      </c>
      <c r="F4" s="17" t="s">
        <v>28</v>
      </c>
      <c r="G4" s="17" t="s">
        <v>29</v>
      </c>
      <c r="H4" s="17" t="s">
        <v>30</v>
      </c>
      <c r="I4" s="2"/>
    </row>
    <row r="5" ht="13.5" customHeight="1">
      <c r="A5" s="10" t="s">
        <v>11</v>
      </c>
      <c r="B5" s="19"/>
      <c r="C5" s="11"/>
      <c r="D5" s="11"/>
      <c r="E5" s="11"/>
      <c r="F5" s="11"/>
      <c r="G5" s="11"/>
      <c r="I5" s="2"/>
    </row>
    <row r="6" ht="13.5" customHeight="1">
      <c r="A6" s="10" t="s">
        <v>31</v>
      </c>
      <c r="B6" s="20">
        <v>122.0</v>
      </c>
      <c r="C6" s="21" t="s">
        <v>9</v>
      </c>
      <c r="D6" s="20">
        <v>65.42</v>
      </c>
      <c r="E6" s="22" t="s">
        <v>9</v>
      </c>
      <c r="F6" s="23">
        <v>47.6</v>
      </c>
      <c r="G6" s="20">
        <v>235.02</v>
      </c>
      <c r="H6" s="20">
        <v>6.27</v>
      </c>
      <c r="I6" s="2"/>
    </row>
    <row r="7" ht="13.5" customHeight="1">
      <c r="A7" s="10" t="s">
        <v>32</v>
      </c>
      <c r="B7" s="20">
        <v>213.0</v>
      </c>
      <c r="C7" s="21" t="s">
        <v>9</v>
      </c>
      <c r="D7" s="20">
        <v>186.36</v>
      </c>
      <c r="E7" s="23">
        <v>15.72</v>
      </c>
      <c r="F7" s="23">
        <v>33.02</v>
      </c>
      <c r="G7" s="20">
        <v>447.1</v>
      </c>
      <c r="H7" s="20">
        <v>12.16</v>
      </c>
      <c r="I7" s="2"/>
    </row>
    <row r="8" ht="13.5" customHeight="1">
      <c r="A8" s="10" t="s">
        <v>33</v>
      </c>
      <c r="B8" s="21" t="s">
        <v>9</v>
      </c>
      <c r="C8" s="20">
        <v>87.0</v>
      </c>
      <c r="D8" s="20">
        <v>31.36</v>
      </c>
      <c r="E8" s="22" t="s">
        <v>9</v>
      </c>
      <c r="F8" s="22" t="s">
        <v>9</v>
      </c>
      <c r="G8" s="20">
        <v>118.36</v>
      </c>
      <c r="H8" s="20">
        <v>3.17</v>
      </c>
      <c r="I8" s="2"/>
    </row>
    <row r="9" ht="13.5" customHeight="1">
      <c r="A9" s="10" t="s">
        <v>34</v>
      </c>
      <c r="B9" s="21" t="s">
        <v>9</v>
      </c>
      <c r="C9" s="21" t="s">
        <v>9</v>
      </c>
      <c r="D9" s="20">
        <v>7.3</v>
      </c>
      <c r="E9" s="22" t="s">
        <v>9</v>
      </c>
      <c r="F9" s="22" t="s">
        <v>9</v>
      </c>
      <c r="G9" s="20">
        <v>7.3</v>
      </c>
      <c r="H9" s="20">
        <v>0.2</v>
      </c>
      <c r="I9" s="2"/>
    </row>
    <row r="10" ht="13.5" customHeight="1">
      <c r="A10" s="10" t="s">
        <v>35</v>
      </c>
      <c r="B10" s="20">
        <v>16.0</v>
      </c>
      <c r="C10" s="20">
        <v>25.6</v>
      </c>
      <c r="D10" s="20">
        <v>25.52</v>
      </c>
      <c r="E10" s="23">
        <v>1.2</v>
      </c>
      <c r="F10" s="23">
        <v>32.98</v>
      </c>
      <c r="G10" s="20">
        <v>101.3</v>
      </c>
      <c r="H10" s="20">
        <v>2.68</v>
      </c>
      <c r="I10" s="2"/>
    </row>
    <row r="11" ht="13.5" customHeight="1">
      <c r="A11" s="10" t="s">
        <v>36</v>
      </c>
      <c r="B11" s="24" t="s">
        <v>9</v>
      </c>
      <c r="C11" s="20">
        <v>43.0</v>
      </c>
      <c r="D11" s="20">
        <v>17.95</v>
      </c>
      <c r="E11" s="22" t="s">
        <v>9</v>
      </c>
      <c r="F11" s="22" t="s">
        <v>9</v>
      </c>
      <c r="G11" s="20">
        <v>60.95</v>
      </c>
      <c r="H11" s="20">
        <v>1.63</v>
      </c>
      <c r="I11" s="2"/>
    </row>
    <row r="12" ht="13.5" customHeight="1">
      <c r="A12" s="10" t="s">
        <v>37</v>
      </c>
      <c r="B12" s="20">
        <v>177.0</v>
      </c>
      <c r="C12" s="20">
        <v>21.0</v>
      </c>
      <c r="D12" s="20">
        <v>56.36</v>
      </c>
      <c r="E12" s="22" t="s">
        <v>9</v>
      </c>
      <c r="F12" s="23">
        <v>34.75</v>
      </c>
      <c r="G12" s="20">
        <v>289.11</v>
      </c>
      <c r="H12" s="20">
        <v>7.82</v>
      </c>
      <c r="I12" s="2"/>
    </row>
    <row r="13" ht="13.5" customHeight="1">
      <c r="A13" s="10" t="s">
        <v>38</v>
      </c>
      <c r="B13" s="20">
        <v>103.0</v>
      </c>
      <c r="C13" s="20">
        <v>36.4</v>
      </c>
      <c r="D13" s="20">
        <v>91.63</v>
      </c>
      <c r="E13" s="22" t="s">
        <v>9</v>
      </c>
      <c r="F13" s="23">
        <v>5.19</v>
      </c>
      <c r="G13" s="20">
        <v>236.22</v>
      </c>
      <c r="H13" s="20">
        <v>6.31</v>
      </c>
      <c r="I13" s="2"/>
    </row>
    <row r="14" ht="13.5" customHeight="1">
      <c r="A14" s="10" t="s">
        <v>39</v>
      </c>
      <c r="B14" s="21" t="s">
        <v>9</v>
      </c>
      <c r="C14" s="20">
        <v>23.0</v>
      </c>
      <c r="D14" s="20">
        <v>26.8</v>
      </c>
      <c r="E14" s="22" t="s">
        <v>9</v>
      </c>
      <c r="F14" s="23">
        <v>17.6</v>
      </c>
      <c r="G14" s="20">
        <v>67.4</v>
      </c>
      <c r="H14" s="20">
        <v>1.77</v>
      </c>
      <c r="I14" s="2"/>
    </row>
    <row r="15" ht="13.5" customHeight="1">
      <c r="A15" s="10" t="s">
        <v>40</v>
      </c>
      <c r="B15" s="20">
        <v>9.0</v>
      </c>
      <c r="C15" s="21" t="s">
        <v>9</v>
      </c>
      <c r="D15" s="20">
        <v>90.02</v>
      </c>
      <c r="E15" s="22" t="s">
        <v>9</v>
      </c>
      <c r="F15" s="23">
        <v>1.95</v>
      </c>
      <c r="G15" s="20">
        <v>100.97</v>
      </c>
      <c r="H15" s="20">
        <v>2.7</v>
      </c>
      <c r="I15" s="2"/>
    </row>
    <row r="16" ht="13.5" customHeight="1">
      <c r="A16" s="10" t="s">
        <v>41</v>
      </c>
      <c r="B16" s="20">
        <v>60.8</v>
      </c>
      <c r="C16" s="20">
        <v>47.0</v>
      </c>
      <c r="D16" s="20">
        <v>64.62</v>
      </c>
      <c r="E16" s="22" t="s">
        <v>9</v>
      </c>
      <c r="F16" s="23">
        <v>29.9</v>
      </c>
      <c r="G16" s="20">
        <v>202.32</v>
      </c>
      <c r="H16" s="20">
        <v>5.42</v>
      </c>
      <c r="I16" s="2"/>
    </row>
    <row r="17" ht="13.5" customHeight="1">
      <c r="A17" s="10" t="s">
        <v>42</v>
      </c>
      <c r="B17" s="21" t="s">
        <v>9</v>
      </c>
      <c r="C17" s="20">
        <v>108.8</v>
      </c>
      <c r="D17" s="20">
        <v>17.7</v>
      </c>
      <c r="E17" s="22" t="s">
        <v>9</v>
      </c>
      <c r="F17" s="22" t="s">
        <v>9</v>
      </c>
      <c r="G17" s="22" t="s">
        <v>9</v>
      </c>
      <c r="H17" s="20">
        <v>3.38</v>
      </c>
      <c r="I17" s="2"/>
    </row>
    <row r="18" ht="13.5" customHeight="1">
      <c r="A18" s="10" t="s">
        <v>43</v>
      </c>
      <c r="B18" s="20">
        <v>120.44</v>
      </c>
      <c r="C18" s="21" t="s">
        <v>9</v>
      </c>
      <c r="D18" s="20">
        <v>42.5</v>
      </c>
      <c r="E18" s="22" t="s">
        <v>9</v>
      </c>
      <c r="F18" s="23">
        <v>93.25</v>
      </c>
      <c r="G18" s="20">
        <v>256.19</v>
      </c>
      <c r="H18" s="20">
        <v>6.82</v>
      </c>
      <c r="I18" s="2"/>
    </row>
    <row r="19" ht="13.5" customHeight="1">
      <c r="A19" s="10" t="s">
        <v>44</v>
      </c>
      <c r="B19" s="20">
        <v>111.0</v>
      </c>
      <c r="C19" s="21" t="s">
        <v>9</v>
      </c>
      <c r="D19" s="20">
        <v>68.88</v>
      </c>
      <c r="E19" s="23">
        <v>69.14</v>
      </c>
      <c r="F19" s="23">
        <v>110.36</v>
      </c>
      <c r="G19" s="20">
        <v>359.38</v>
      </c>
      <c r="H19" s="20">
        <v>9.45</v>
      </c>
      <c r="I19" s="2"/>
    </row>
    <row r="20" ht="13.5" customHeight="1">
      <c r="A20" s="10" t="s">
        <v>45</v>
      </c>
      <c r="B20" s="20">
        <v>141.0</v>
      </c>
      <c r="C20" s="20">
        <v>5.0</v>
      </c>
      <c r="D20" s="20">
        <v>110.25</v>
      </c>
      <c r="E20" s="22" t="s">
        <v>9</v>
      </c>
      <c r="F20" s="23">
        <v>8.5</v>
      </c>
      <c r="G20" s="20">
        <v>264.75</v>
      </c>
      <c r="H20" s="20">
        <v>7.0</v>
      </c>
      <c r="I20" s="2"/>
    </row>
    <row r="21" ht="13.5" customHeight="1">
      <c r="A21" s="10" t="s">
        <v>46</v>
      </c>
      <c r="B21" s="21" t="s">
        <v>9</v>
      </c>
      <c r="C21" s="20">
        <v>40.0</v>
      </c>
      <c r="D21" s="20">
        <v>15.1</v>
      </c>
      <c r="E21" s="22" t="s">
        <v>9</v>
      </c>
      <c r="F21" s="22" t="s">
        <v>9</v>
      </c>
      <c r="G21" s="20">
        <f>SUM(B21:F21)</f>
        <v>55.1</v>
      </c>
      <c r="H21" s="20">
        <v>1.47</v>
      </c>
      <c r="I21" s="2"/>
    </row>
    <row r="22" ht="13.5" customHeight="1">
      <c r="A22" s="10" t="s">
        <v>47</v>
      </c>
      <c r="B22" s="20">
        <v>168.0</v>
      </c>
      <c r="C22" s="21" t="s">
        <v>9</v>
      </c>
      <c r="D22" s="20">
        <v>24.02</v>
      </c>
      <c r="E22" s="22" t="s">
        <v>9</v>
      </c>
      <c r="F22" s="23">
        <v>10.71</v>
      </c>
      <c r="G22" s="20">
        <v>202.73</v>
      </c>
      <c r="H22" s="20">
        <v>5.3</v>
      </c>
      <c r="I22" s="2"/>
    </row>
    <row r="23" ht="13.5" customHeight="1">
      <c r="A23" s="10" t="s">
        <v>48</v>
      </c>
      <c r="B23" s="20">
        <v>62.0</v>
      </c>
      <c r="C23" s="21" t="s">
        <v>9</v>
      </c>
      <c r="D23" s="20">
        <v>37.7</v>
      </c>
      <c r="E23" s="23">
        <v>1.5</v>
      </c>
      <c r="F23" s="23">
        <v>6.48</v>
      </c>
      <c r="G23" s="20">
        <v>107.68</v>
      </c>
      <c r="H23" s="20">
        <v>2.88</v>
      </c>
      <c r="I23" s="2"/>
    </row>
    <row r="24" ht="13.5" customHeight="1">
      <c r="A24" s="10" t="s">
        <v>49</v>
      </c>
      <c r="B24" s="20">
        <v>150.8</v>
      </c>
      <c r="C24" s="21" t="s">
        <v>9</v>
      </c>
      <c r="D24" s="20">
        <v>77.46</v>
      </c>
      <c r="E24" s="22" t="s">
        <v>9</v>
      </c>
      <c r="F24" s="23">
        <v>39.0</v>
      </c>
      <c r="G24" s="20">
        <v>267.26</v>
      </c>
      <c r="H24" s="20">
        <v>7.15</v>
      </c>
      <c r="I24" s="2"/>
    </row>
    <row r="25" ht="13.5" customHeight="1">
      <c r="A25" s="10" t="s">
        <v>50</v>
      </c>
      <c r="B25" s="20">
        <v>104.0</v>
      </c>
      <c r="C25" s="20">
        <v>40.0</v>
      </c>
      <c r="D25" s="20">
        <v>36.95</v>
      </c>
      <c r="E25" s="23">
        <v>1.15</v>
      </c>
      <c r="F25" s="23">
        <v>58.16</v>
      </c>
      <c r="G25" s="20">
        <v>243.26</v>
      </c>
      <c r="H25" s="20">
        <v>6.41</v>
      </c>
      <c r="I25" s="2"/>
    </row>
    <row r="26" ht="13.5" customHeight="1">
      <c r="A26" s="12" t="s">
        <v>18</v>
      </c>
      <c r="B26" s="20"/>
      <c r="C26" s="20"/>
      <c r="D26" s="20"/>
      <c r="E26" s="20"/>
      <c r="F26" s="20"/>
      <c r="G26" s="20" t="s">
        <v>11</v>
      </c>
      <c r="H26" s="20"/>
      <c r="I26" s="2"/>
    </row>
    <row r="27" ht="13.5" customHeight="1">
      <c r="A27" s="25" t="s">
        <v>51</v>
      </c>
      <c r="B27" s="26">
        <v>1558.04</v>
      </c>
      <c r="C27" s="26">
        <v>476.8</v>
      </c>
      <c r="D27" s="26">
        <v>1092.9</v>
      </c>
      <c r="E27" s="26">
        <f>SUM(E6:E25)</f>
        <v>88.71</v>
      </c>
      <c r="F27" s="26">
        <v>529.45</v>
      </c>
      <c r="G27" s="26">
        <v>3745.9</v>
      </c>
      <c r="H27" s="26">
        <v>100.0</v>
      </c>
      <c r="I27" s="2"/>
    </row>
    <row r="28" ht="13.5" customHeight="1">
      <c r="A28" s="10" t="s">
        <v>52</v>
      </c>
      <c r="B28" s="11"/>
      <c r="C28" s="11"/>
      <c r="D28" s="11"/>
      <c r="E28" s="11"/>
      <c r="F28" s="11"/>
      <c r="G28" s="11"/>
      <c r="I28" s="2"/>
    </row>
    <row r="29" ht="13.5" customHeight="1">
      <c r="A29" s="2"/>
      <c r="B29" s="2"/>
      <c r="C29" s="2"/>
      <c r="D29" s="2"/>
      <c r="E29" s="2"/>
      <c r="F29" s="2"/>
      <c r="G29" s="2"/>
      <c r="H29" s="2"/>
      <c r="I29" s="2"/>
    </row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14"/>
    <col customWidth="1" min="2" max="2" width="9.71"/>
    <col customWidth="1" min="3" max="3" width="12.43"/>
    <col customWidth="1" min="4" max="4" width="10.14"/>
    <col customWidth="1" min="5" max="26" width="8.0"/>
  </cols>
  <sheetData>
    <row r="1" ht="12.75" customHeight="1">
      <c r="A1" s="10" t="s">
        <v>53</v>
      </c>
      <c r="B1" s="11"/>
      <c r="C1" s="11"/>
    </row>
    <row r="2" ht="12.75" customHeight="1">
      <c r="A2" s="13" t="s">
        <v>54</v>
      </c>
      <c r="B2" s="15" t="s">
        <v>55</v>
      </c>
      <c r="C2" s="15" t="s">
        <v>56</v>
      </c>
      <c r="D2" s="15" t="s">
        <v>57</v>
      </c>
    </row>
    <row r="3" ht="12.75" customHeight="1">
      <c r="A3" s="16"/>
      <c r="B3" s="16"/>
      <c r="C3" s="17" t="s">
        <v>58</v>
      </c>
      <c r="D3" s="17" t="s">
        <v>30</v>
      </c>
    </row>
    <row r="4" ht="12.75" customHeight="1">
      <c r="A4" s="11"/>
      <c r="B4" s="11"/>
      <c r="C4" s="11"/>
    </row>
    <row r="5" ht="12.75" customHeight="1">
      <c r="A5" s="10" t="s">
        <v>59</v>
      </c>
      <c r="B5" s="27">
        <v>44.0</v>
      </c>
      <c r="C5" s="28">
        <v>993.8</v>
      </c>
      <c r="D5" s="28">
        <v>18.48</v>
      </c>
    </row>
    <row r="6" ht="12.75" customHeight="1">
      <c r="A6" s="10" t="s">
        <v>60</v>
      </c>
      <c r="B6" s="27">
        <v>2.0</v>
      </c>
      <c r="C6" s="28">
        <v>248.0</v>
      </c>
      <c r="D6" s="28">
        <v>4.61</v>
      </c>
    </row>
    <row r="7" ht="12.75" customHeight="1">
      <c r="A7" s="10" t="s">
        <v>61</v>
      </c>
      <c r="B7" s="27">
        <v>62.0</v>
      </c>
      <c r="C7" s="28">
        <v>2024.17</v>
      </c>
      <c r="D7" s="28">
        <v>37.64</v>
      </c>
    </row>
    <row r="8" ht="12.75" customHeight="1">
      <c r="A8" s="11"/>
      <c r="C8" s="28"/>
      <c r="D8" s="28"/>
    </row>
    <row r="9" ht="12.75" customHeight="1">
      <c r="A9" s="10" t="s">
        <v>62</v>
      </c>
      <c r="B9" s="29">
        <v>7.0</v>
      </c>
      <c r="C9" s="30">
        <v>687.0</v>
      </c>
      <c r="D9" s="28">
        <v>12.77</v>
      </c>
    </row>
    <row r="10" ht="12.75" customHeight="1">
      <c r="A10" s="10" t="s">
        <v>63</v>
      </c>
      <c r="B10" s="27">
        <v>7.0</v>
      </c>
      <c r="C10" s="30">
        <v>214.0</v>
      </c>
      <c r="D10" s="28">
        <v>3.99</v>
      </c>
    </row>
    <row r="11" ht="12.75" customHeight="1">
      <c r="A11" s="10" t="s">
        <v>64</v>
      </c>
      <c r="B11" s="27">
        <v>24.0</v>
      </c>
      <c r="C11" s="30">
        <v>476.5</v>
      </c>
      <c r="D11" s="28">
        <v>8.86</v>
      </c>
    </row>
    <row r="12" ht="12.75" customHeight="1">
      <c r="A12" s="11"/>
      <c r="C12" s="30"/>
      <c r="D12" s="28"/>
    </row>
    <row r="13" ht="12.75" customHeight="1">
      <c r="A13" s="10" t="s">
        <v>65</v>
      </c>
      <c r="B13" s="27">
        <v>16.0</v>
      </c>
      <c r="C13" s="30">
        <v>260.0</v>
      </c>
      <c r="D13" s="28">
        <v>4.84</v>
      </c>
    </row>
    <row r="14" ht="12.75" customHeight="1">
      <c r="A14" s="10" t="s">
        <v>66</v>
      </c>
      <c r="B14" s="27">
        <v>7.0</v>
      </c>
      <c r="C14" s="28">
        <v>193.5</v>
      </c>
      <c r="D14" s="28">
        <v>3.6</v>
      </c>
    </row>
    <row r="15" ht="12.75" customHeight="1">
      <c r="A15" s="11" t="s">
        <v>67</v>
      </c>
      <c r="B15" s="27">
        <v>15.0</v>
      </c>
      <c r="C15" s="28">
        <v>280.35</v>
      </c>
      <c r="D15" s="28">
        <v>5.21</v>
      </c>
    </row>
    <row r="16" ht="12.75" customHeight="1">
      <c r="C16" s="31"/>
      <c r="D16" s="31"/>
    </row>
    <row r="17" ht="12.75" customHeight="1">
      <c r="A17" s="25" t="s">
        <v>68</v>
      </c>
      <c r="B17" s="32">
        <f>SUM(B5:B15)</f>
        <v>184</v>
      </c>
      <c r="C17" s="33">
        <v>5377.32</v>
      </c>
      <c r="D17" s="33">
        <v>100.0</v>
      </c>
    </row>
    <row r="18" ht="12.75" customHeight="1">
      <c r="A18" s="10" t="s">
        <v>69</v>
      </c>
      <c r="B18" s="11"/>
      <c r="C18" s="11"/>
    </row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71"/>
    <col customWidth="1" min="2" max="6" width="5.71"/>
    <col customWidth="1" min="7" max="8" width="7.71"/>
    <col customWidth="1" min="9" max="26" width="8.0"/>
  </cols>
  <sheetData>
    <row r="1" ht="13.5" customHeight="1">
      <c r="A1" s="34" t="s">
        <v>70</v>
      </c>
      <c r="B1" s="2"/>
      <c r="C1" s="2"/>
      <c r="D1" s="2"/>
      <c r="E1" s="2"/>
      <c r="F1" s="2"/>
      <c r="G1" s="2"/>
      <c r="H1" s="2"/>
      <c r="I1" s="2"/>
      <c r="J1" s="2"/>
    </row>
    <row r="2" ht="13.5" customHeight="1">
      <c r="A2" s="34" t="s">
        <v>71</v>
      </c>
      <c r="B2" s="2"/>
      <c r="C2" s="2"/>
      <c r="D2" s="2"/>
      <c r="E2" s="2"/>
      <c r="F2" s="2"/>
      <c r="G2" s="2"/>
      <c r="H2" s="2"/>
      <c r="I2" s="2"/>
      <c r="J2" s="2"/>
    </row>
    <row r="3" ht="13.5" customHeight="1">
      <c r="A3" s="35"/>
      <c r="B3" s="35"/>
      <c r="C3" s="36" t="s">
        <v>72</v>
      </c>
      <c r="D3" s="35"/>
      <c r="E3" s="35"/>
      <c r="F3" s="35"/>
      <c r="G3" s="37" t="s">
        <v>73</v>
      </c>
      <c r="H3" s="37" t="s">
        <v>57</v>
      </c>
      <c r="I3" s="2"/>
      <c r="J3" s="2"/>
    </row>
    <row r="4" ht="13.5" customHeight="1">
      <c r="A4" s="34" t="s">
        <v>19</v>
      </c>
      <c r="B4" s="34" t="s">
        <v>74</v>
      </c>
      <c r="C4" s="2"/>
      <c r="D4" s="2"/>
      <c r="E4" s="2"/>
      <c r="F4" s="2"/>
      <c r="G4" s="38" t="s">
        <v>75</v>
      </c>
      <c r="H4" s="38" t="s">
        <v>30</v>
      </c>
      <c r="I4" s="2"/>
      <c r="J4" s="2"/>
    </row>
    <row r="5" ht="13.5" customHeight="1">
      <c r="A5" s="39"/>
      <c r="B5" s="40" t="s">
        <v>76</v>
      </c>
      <c r="C5" s="40" t="s">
        <v>77</v>
      </c>
      <c r="D5" s="40" t="s">
        <v>78</v>
      </c>
      <c r="E5" s="40" t="s">
        <v>79</v>
      </c>
      <c r="F5" s="40" t="s">
        <v>80</v>
      </c>
      <c r="G5" s="40" t="s">
        <v>81</v>
      </c>
      <c r="H5" s="40" t="s">
        <v>81</v>
      </c>
      <c r="I5" s="2"/>
      <c r="J5" s="2"/>
    </row>
    <row r="6" ht="13.5" customHeight="1">
      <c r="A6" s="2"/>
      <c r="B6" s="2"/>
      <c r="C6" s="2"/>
      <c r="D6" s="2"/>
      <c r="E6" s="2"/>
      <c r="F6" s="2"/>
      <c r="G6" s="2"/>
      <c r="H6" s="2"/>
      <c r="I6" s="2"/>
      <c r="J6" s="2"/>
    </row>
    <row r="7" ht="13.5" customHeight="1">
      <c r="A7" s="34" t="s">
        <v>82</v>
      </c>
      <c r="B7" s="2">
        <v>1.0</v>
      </c>
      <c r="C7" s="2">
        <v>7.0</v>
      </c>
      <c r="D7" s="2">
        <v>3.0</v>
      </c>
      <c r="E7" s="2">
        <v>4.0</v>
      </c>
      <c r="F7" s="2">
        <v>2.0</v>
      </c>
      <c r="G7" s="2">
        <f t="shared" ref="G7:G26" si="1">SUM(B7:F7)</f>
        <v>17</v>
      </c>
      <c r="H7" s="2">
        <v>5.0</v>
      </c>
      <c r="I7" s="2"/>
      <c r="J7" s="2"/>
    </row>
    <row r="8" ht="13.5" customHeight="1">
      <c r="A8" s="34" t="s">
        <v>32</v>
      </c>
      <c r="B8" s="2">
        <v>3.0</v>
      </c>
      <c r="C8" s="2">
        <v>5.0</v>
      </c>
      <c r="D8" s="2">
        <v>1.0</v>
      </c>
      <c r="E8" s="2">
        <v>3.0</v>
      </c>
      <c r="F8" s="38">
        <v>2.0</v>
      </c>
      <c r="G8" s="2">
        <f t="shared" si="1"/>
        <v>14</v>
      </c>
      <c r="H8" s="2">
        <v>4.0</v>
      </c>
      <c r="I8" s="2"/>
      <c r="J8" s="2"/>
    </row>
    <row r="9" ht="13.5" customHeight="1">
      <c r="A9" s="34" t="s">
        <v>33</v>
      </c>
      <c r="B9" s="2">
        <v>2.0</v>
      </c>
      <c r="C9" s="2">
        <v>2.0</v>
      </c>
      <c r="D9" s="2">
        <v>2.0</v>
      </c>
      <c r="E9" s="2">
        <v>3.0</v>
      </c>
      <c r="F9" s="2">
        <v>3.0</v>
      </c>
      <c r="G9" s="2">
        <f t="shared" si="1"/>
        <v>12</v>
      </c>
      <c r="H9" s="2">
        <v>3.0</v>
      </c>
      <c r="I9" s="2"/>
      <c r="J9" s="2"/>
    </row>
    <row r="10" ht="13.5" customHeight="1">
      <c r="A10" s="34" t="s">
        <v>34</v>
      </c>
      <c r="B10" s="2">
        <v>0.0</v>
      </c>
      <c r="C10" s="2">
        <v>0.0</v>
      </c>
      <c r="D10" s="2">
        <v>2.0</v>
      </c>
      <c r="E10" s="2">
        <v>2.0</v>
      </c>
      <c r="F10" s="38">
        <v>0.0</v>
      </c>
      <c r="G10" s="2">
        <f t="shared" si="1"/>
        <v>4</v>
      </c>
      <c r="H10" s="2">
        <v>1.0</v>
      </c>
      <c r="I10" s="2"/>
      <c r="J10" s="2"/>
    </row>
    <row r="11" ht="13.5" customHeight="1">
      <c r="A11" s="34" t="s">
        <v>35</v>
      </c>
      <c r="B11" s="2">
        <v>3.0</v>
      </c>
      <c r="C11" s="2">
        <v>6.0</v>
      </c>
      <c r="D11" s="2">
        <v>1.0</v>
      </c>
      <c r="E11" s="2">
        <v>3.0</v>
      </c>
      <c r="F11" s="2">
        <v>1.0</v>
      </c>
      <c r="G11" s="2">
        <f t="shared" si="1"/>
        <v>14</v>
      </c>
      <c r="H11" s="2">
        <v>4.0</v>
      </c>
      <c r="I11" s="2"/>
      <c r="J11" s="2"/>
    </row>
    <row r="12" ht="13.5" customHeight="1">
      <c r="A12" s="34" t="s">
        <v>36</v>
      </c>
      <c r="B12" s="2">
        <v>3.0</v>
      </c>
      <c r="C12" s="2">
        <v>4.0</v>
      </c>
      <c r="D12" s="2">
        <v>2.0</v>
      </c>
      <c r="E12" s="2">
        <v>3.0</v>
      </c>
      <c r="F12" s="2">
        <v>5.0</v>
      </c>
      <c r="G12" s="2">
        <f t="shared" si="1"/>
        <v>17</v>
      </c>
      <c r="H12" s="2">
        <v>5.0</v>
      </c>
      <c r="I12" s="2"/>
      <c r="J12" s="2"/>
    </row>
    <row r="13" ht="13.5" customHeight="1">
      <c r="A13" s="34" t="s">
        <v>83</v>
      </c>
      <c r="B13" s="2">
        <v>9.0</v>
      </c>
      <c r="C13" s="2">
        <v>5.0</v>
      </c>
      <c r="D13" s="2">
        <v>2.0</v>
      </c>
      <c r="E13" s="2">
        <v>5.0</v>
      </c>
      <c r="F13" s="2">
        <v>3.0</v>
      </c>
      <c r="G13" s="2">
        <f t="shared" si="1"/>
        <v>24</v>
      </c>
      <c r="H13" s="2">
        <v>7.0</v>
      </c>
      <c r="I13" s="2"/>
      <c r="J13" s="2"/>
    </row>
    <row r="14" ht="13.5" customHeight="1">
      <c r="A14" s="34" t="s">
        <v>38</v>
      </c>
      <c r="B14" s="2">
        <v>3.0</v>
      </c>
      <c r="C14" s="2">
        <v>8.0</v>
      </c>
      <c r="D14" s="2">
        <v>3.0</v>
      </c>
      <c r="E14" s="2">
        <v>2.0</v>
      </c>
      <c r="F14" s="38">
        <v>1.0</v>
      </c>
      <c r="G14" s="2">
        <f t="shared" si="1"/>
        <v>17</v>
      </c>
      <c r="H14" s="2">
        <v>5.0</v>
      </c>
      <c r="I14" s="2"/>
      <c r="J14" s="2"/>
    </row>
    <row r="15" ht="13.5" customHeight="1">
      <c r="A15" s="34" t="s">
        <v>39</v>
      </c>
      <c r="B15" s="2">
        <v>2.0</v>
      </c>
      <c r="C15" s="2">
        <v>7.0</v>
      </c>
      <c r="D15" s="2">
        <v>2.0</v>
      </c>
      <c r="E15" s="2">
        <v>3.0</v>
      </c>
      <c r="F15" s="2">
        <v>3.0</v>
      </c>
      <c r="G15" s="2">
        <f t="shared" si="1"/>
        <v>17</v>
      </c>
      <c r="H15" s="2">
        <v>5.0</v>
      </c>
      <c r="I15" s="2"/>
      <c r="J15" s="2"/>
    </row>
    <row r="16" ht="13.5" customHeight="1">
      <c r="A16" s="34" t="s">
        <v>40</v>
      </c>
      <c r="B16" s="2">
        <v>3.0</v>
      </c>
      <c r="C16" s="2">
        <v>4.0</v>
      </c>
      <c r="D16" s="2">
        <v>1.0</v>
      </c>
      <c r="E16" s="2">
        <v>0.0</v>
      </c>
      <c r="F16" s="2">
        <v>1.0</v>
      </c>
      <c r="G16" s="2">
        <f t="shared" si="1"/>
        <v>9</v>
      </c>
      <c r="H16" s="2">
        <v>3.0</v>
      </c>
      <c r="I16" s="2"/>
      <c r="J16" s="2"/>
    </row>
    <row r="17" ht="13.5" customHeight="1">
      <c r="A17" s="34" t="s">
        <v>84</v>
      </c>
      <c r="B17" s="2">
        <v>10.0</v>
      </c>
      <c r="C17" s="2">
        <v>13.0</v>
      </c>
      <c r="D17" s="2">
        <v>6.0</v>
      </c>
      <c r="E17" s="2">
        <v>2.0</v>
      </c>
      <c r="F17" s="2">
        <v>3.0</v>
      </c>
      <c r="G17" s="2">
        <f t="shared" si="1"/>
        <v>34</v>
      </c>
      <c r="H17" s="2">
        <v>9.0</v>
      </c>
      <c r="I17" s="2"/>
      <c r="J17" s="2"/>
    </row>
    <row r="18" ht="13.5" customHeight="1">
      <c r="A18" s="34" t="s">
        <v>42</v>
      </c>
      <c r="B18" s="2">
        <v>9.0</v>
      </c>
      <c r="C18" s="2">
        <v>15.0</v>
      </c>
      <c r="D18" s="2">
        <v>2.0</v>
      </c>
      <c r="E18" s="2">
        <v>1.0</v>
      </c>
      <c r="F18" s="2">
        <v>1.0</v>
      </c>
      <c r="G18" s="2">
        <f t="shared" si="1"/>
        <v>28</v>
      </c>
      <c r="H18" s="2">
        <v>8.0</v>
      </c>
      <c r="I18" s="2"/>
      <c r="J18" s="2"/>
    </row>
    <row r="19" ht="13.5" customHeight="1">
      <c r="A19" s="34" t="s">
        <v>43</v>
      </c>
      <c r="B19" s="2">
        <v>9.0</v>
      </c>
      <c r="C19" s="2">
        <v>8.0</v>
      </c>
      <c r="D19" s="2">
        <v>5.0</v>
      </c>
      <c r="E19" s="2">
        <v>0.0</v>
      </c>
      <c r="F19" s="38">
        <v>1.0</v>
      </c>
      <c r="G19" s="2">
        <f t="shared" si="1"/>
        <v>23</v>
      </c>
      <c r="H19" s="2">
        <v>6.0</v>
      </c>
      <c r="I19" s="2"/>
      <c r="J19" s="2"/>
    </row>
    <row r="20" ht="13.5" customHeight="1">
      <c r="A20" s="34" t="s">
        <v>44</v>
      </c>
      <c r="B20" s="2">
        <v>0.0</v>
      </c>
      <c r="C20" s="2">
        <v>1.0</v>
      </c>
      <c r="D20" s="2">
        <v>3.0</v>
      </c>
      <c r="E20" s="2">
        <v>3.0</v>
      </c>
      <c r="F20" s="2">
        <v>1.0</v>
      </c>
      <c r="G20" s="2">
        <f t="shared" si="1"/>
        <v>8</v>
      </c>
      <c r="H20" s="2">
        <v>2.0</v>
      </c>
      <c r="I20" s="2"/>
      <c r="J20" s="2"/>
    </row>
    <row r="21" ht="13.5" customHeight="1">
      <c r="A21" s="34" t="s">
        <v>45</v>
      </c>
      <c r="B21" s="2">
        <v>7.0</v>
      </c>
      <c r="C21" s="2">
        <v>12.0</v>
      </c>
      <c r="D21" s="2">
        <v>2.0</v>
      </c>
      <c r="E21" s="2">
        <v>3.0</v>
      </c>
      <c r="F21" s="2">
        <v>7.0</v>
      </c>
      <c r="G21" s="2">
        <f t="shared" si="1"/>
        <v>31</v>
      </c>
      <c r="H21" s="2">
        <v>9.0</v>
      </c>
      <c r="I21" s="2"/>
      <c r="J21" s="2"/>
    </row>
    <row r="22" ht="13.5" customHeight="1">
      <c r="A22" s="34" t="s">
        <v>46</v>
      </c>
      <c r="B22" s="2">
        <v>3.0</v>
      </c>
      <c r="C22" s="2">
        <v>6.0</v>
      </c>
      <c r="D22" s="2">
        <v>4.0</v>
      </c>
      <c r="E22" s="2">
        <v>3.0</v>
      </c>
      <c r="F22" s="38">
        <v>3.0</v>
      </c>
      <c r="G22" s="2">
        <f t="shared" si="1"/>
        <v>19</v>
      </c>
      <c r="H22" s="2">
        <v>5.0</v>
      </c>
      <c r="I22" s="2"/>
      <c r="J22" s="2"/>
    </row>
    <row r="23" ht="13.5" customHeight="1">
      <c r="A23" s="34" t="s">
        <v>47</v>
      </c>
      <c r="B23" s="2">
        <v>4.0</v>
      </c>
      <c r="C23" s="2">
        <v>6.0</v>
      </c>
      <c r="D23" s="2">
        <v>3.0</v>
      </c>
      <c r="E23" s="2">
        <v>3.0</v>
      </c>
      <c r="F23" s="2">
        <v>2.0</v>
      </c>
      <c r="G23" s="2">
        <f t="shared" si="1"/>
        <v>18</v>
      </c>
      <c r="H23" s="2">
        <v>5.0</v>
      </c>
      <c r="I23" s="2"/>
      <c r="J23" s="2"/>
    </row>
    <row r="24" ht="13.5" customHeight="1">
      <c r="A24" s="34" t="s">
        <v>48</v>
      </c>
      <c r="B24" s="2">
        <v>6.0</v>
      </c>
      <c r="C24" s="2">
        <v>4.0</v>
      </c>
      <c r="D24" s="2">
        <v>1.0</v>
      </c>
      <c r="E24" s="2">
        <v>2.0</v>
      </c>
      <c r="F24" s="2">
        <v>1.0</v>
      </c>
      <c r="G24" s="2">
        <f t="shared" si="1"/>
        <v>14</v>
      </c>
      <c r="H24" s="2">
        <v>4.0</v>
      </c>
      <c r="I24" s="2"/>
      <c r="J24" s="2"/>
    </row>
    <row r="25" ht="13.5" customHeight="1">
      <c r="A25" s="34" t="s">
        <v>49</v>
      </c>
      <c r="B25" s="2">
        <v>2.0</v>
      </c>
      <c r="C25" s="2">
        <v>10.0</v>
      </c>
      <c r="D25" s="2">
        <v>5.0</v>
      </c>
      <c r="E25" s="2">
        <v>3.0</v>
      </c>
      <c r="F25" s="2">
        <v>2.0</v>
      </c>
      <c r="G25" s="2">
        <f t="shared" si="1"/>
        <v>22</v>
      </c>
      <c r="H25" s="2">
        <v>6.0</v>
      </c>
      <c r="I25" s="2"/>
      <c r="J25" s="2"/>
    </row>
    <row r="26" ht="13.5" customHeight="1">
      <c r="A26" s="34" t="s">
        <v>50</v>
      </c>
      <c r="B26" s="2">
        <v>1.0</v>
      </c>
      <c r="C26" s="2">
        <v>5.0</v>
      </c>
      <c r="D26" s="2">
        <v>4.0</v>
      </c>
      <c r="E26" s="2">
        <v>4.0</v>
      </c>
      <c r="F26" s="38">
        <v>2.0</v>
      </c>
      <c r="G26" s="2">
        <f t="shared" si="1"/>
        <v>16</v>
      </c>
      <c r="H26" s="2">
        <v>4.0</v>
      </c>
      <c r="I26" s="2"/>
      <c r="J26" s="2"/>
    </row>
    <row r="27" ht="13.5" customHeight="1">
      <c r="A27" s="2"/>
      <c r="B27" s="2"/>
      <c r="C27" s="2"/>
      <c r="D27" s="2"/>
      <c r="E27" s="2"/>
      <c r="F27" s="2"/>
      <c r="G27" s="34" t="s">
        <v>11</v>
      </c>
      <c r="H27" s="2"/>
      <c r="I27" s="2"/>
      <c r="J27" s="2"/>
    </row>
    <row r="28" ht="13.5" customHeight="1">
      <c r="A28" s="41" t="s">
        <v>51</v>
      </c>
      <c r="B28" s="39">
        <f t="shared" ref="B28:F28" si="2">SUM(B7:B26)</f>
        <v>80</v>
      </c>
      <c r="C28" s="39">
        <f t="shared" si="2"/>
        <v>128</v>
      </c>
      <c r="D28" s="39">
        <f t="shared" si="2"/>
        <v>54</v>
      </c>
      <c r="E28" s="39">
        <f t="shared" si="2"/>
        <v>52</v>
      </c>
      <c r="F28" s="39">
        <f t="shared" si="2"/>
        <v>44</v>
      </c>
      <c r="G28" s="39">
        <f>SUM(B28:F28)</f>
        <v>358</v>
      </c>
      <c r="H28" s="39">
        <v>100.0</v>
      </c>
      <c r="I28" s="2"/>
      <c r="J28" s="2"/>
    </row>
    <row r="29" ht="13.5" customHeight="1">
      <c r="A29" s="34" t="s">
        <v>85</v>
      </c>
      <c r="B29" s="2"/>
      <c r="C29" s="2"/>
      <c r="D29" s="2"/>
      <c r="E29" s="2"/>
      <c r="F29" s="2"/>
      <c r="G29" s="2"/>
      <c r="H29" s="2"/>
      <c r="I29" s="2"/>
      <c r="J29" s="2"/>
    </row>
    <row r="30" ht="13.5" customHeight="1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ht="13.5" customHeight="1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ht="13.5" customHeight="1">
      <c r="I32" s="2"/>
      <c r="J32" s="2"/>
    </row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71"/>
    <col customWidth="1" min="2" max="5" width="8.14"/>
    <col customWidth="1" min="6" max="6" width="7.43"/>
    <col customWidth="1" min="7" max="7" width="8.43"/>
    <col customWidth="1" min="8" max="8" width="8.14"/>
    <col customWidth="1" min="9" max="26" width="8.0"/>
  </cols>
  <sheetData>
    <row r="1" ht="13.5" customHeight="1">
      <c r="A1" s="2" t="s">
        <v>86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13.5" customHeight="1">
      <c r="A2" s="42" t="s">
        <v>87</v>
      </c>
      <c r="B2" s="43" t="s">
        <v>88</v>
      </c>
      <c r="C2" s="43" t="s">
        <v>89</v>
      </c>
      <c r="D2" s="43" t="s">
        <v>90</v>
      </c>
      <c r="E2" s="43" t="s">
        <v>91</v>
      </c>
      <c r="F2" s="43" t="s">
        <v>92</v>
      </c>
      <c r="G2" s="44" t="s">
        <v>93</v>
      </c>
      <c r="H2" s="43" t="s">
        <v>94</v>
      </c>
      <c r="I2" s="43" t="s">
        <v>95</v>
      </c>
      <c r="J2" s="2"/>
      <c r="K2" s="2"/>
      <c r="L2" s="2"/>
    </row>
    <row r="3" ht="13.5" customHeight="1">
      <c r="J3" s="2"/>
      <c r="K3" s="2"/>
      <c r="L3" s="2"/>
    </row>
    <row r="4" ht="14.25" customHeight="1">
      <c r="A4" s="45" t="s">
        <v>96</v>
      </c>
      <c r="B4" s="46">
        <v>289.0</v>
      </c>
      <c r="C4" s="47" t="s">
        <v>97</v>
      </c>
      <c r="D4" s="46">
        <v>763.0</v>
      </c>
      <c r="E4" s="46">
        <v>776.0</v>
      </c>
      <c r="F4" s="46">
        <v>195.0</v>
      </c>
      <c r="G4" s="47" t="s">
        <v>97</v>
      </c>
      <c r="H4" s="46">
        <v>22.0</v>
      </c>
      <c r="I4" s="46">
        <v>2045.0</v>
      </c>
      <c r="J4" s="45"/>
      <c r="K4" s="2"/>
      <c r="L4" s="2"/>
    </row>
    <row r="5" ht="14.25" customHeight="1">
      <c r="A5" s="2" t="s">
        <v>44</v>
      </c>
      <c r="B5" s="48">
        <v>110.0</v>
      </c>
      <c r="C5" s="47" t="s">
        <v>97</v>
      </c>
      <c r="D5" s="48">
        <v>467.0</v>
      </c>
      <c r="E5" s="48">
        <v>479.0</v>
      </c>
      <c r="F5" s="48">
        <v>137.0</v>
      </c>
      <c r="G5" s="47" t="s">
        <v>97</v>
      </c>
      <c r="H5" s="48">
        <v>15.0</v>
      </c>
      <c r="I5" s="48">
        <v>1208.0</v>
      </c>
      <c r="J5" s="2"/>
      <c r="K5" s="45"/>
      <c r="L5" s="45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</row>
    <row r="6" ht="13.5" customHeight="1">
      <c r="A6" s="2" t="s">
        <v>98</v>
      </c>
      <c r="B6" s="48">
        <v>9.0</v>
      </c>
      <c r="C6" s="47" t="s">
        <v>97</v>
      </c>
      <c r="D6" s="48">
        <v>28.0</v>
      </c>
      <c r="E6" s="48">
        <v>43.0</v>
      </c>
      <c r="F6" s="47" t="s">
        <v>99</v>
      </c>
      <c r="G6" s="47" t="s">
        <v>97</v>
      </c>
      <c r="H6" s="48">
        <v>7.0</v>
      </c>
      <c r="I6" s="48">
        <v>87.0</v>
      </c>
      <c r="J6" s="2"/>
      <c r="K6" s="2"/>
      <c r="L6" s="2"/>
    </row>
    <row r="7" ht="13.5" customHeight="1">
      <c r="A7" s="2" t="s">
        <v>100</v>
      </c>
      <c r="B7" s="48">
        <v>150.0</v>
      </c>
      <c r="C7" s="47" t="s">
        <v>97</v>
      </c>
      <c r="D7" s="48">
        <v>233.0</v>
      </c>
      <c r="E7" s="48">
        <v>205.0</v>
      </c>
      <c r="F7" s="48">
        <v>58.0</v>
      </c>
      <c r="G7" s="47" t="s">
        <v>97</v>
      </c>
      <c r="H7" s="47" t="s">
        <v>99</v>
      </c>
      <c r="I7" s="48">
        <v>646.0</v>
      </c>
      <c r="J7" s="2"/>
      <c r="K7" s="2"/>
      <c r="L7" s="2"/>
    </row>
    <row r="8" ht="13.5" customHeight="1">
      <c r="A8" s="2" t="s">
        <v>101</v>
      </c>
      <c r="B8" s="48">
        <v>20.0</v>
      </c>
      <c r="C8" s="47" t="s">
        <v>97</v>
      </c>
      <c r="D8" s="48">
        <v>35.0</v>
      </c>
      <c r="E8" s="48">
        <v>49.0</v>
      </c>
      <c r="F8" s="47" t="s">
        <v>99</v>
      </c>
      <c r="G8" s="47" t="s">
        <v>97</v>
      </c>
      <c r="H8" s="47" t="s">
        <v>99</v>
      </c>
      <c r="I8" s="48">
        <v>104.0</v>
      </c>
      <c r="J8" s="2"/>
      <c r="L8" s="2"/>
    </row>
    <row r="9" ht="13.5" customHeight="1">
      <c r="L9" s="2"/>
    </row>
    <row r="10" ht="14.25" customHeight="1">
      <c r="A10" s="45" t="s">
        <v>102</v>
      </c>
      <c r="B10" s="46">
        <f>SUM(B11:B14)</f>
        <v>853</v>
      </c>
      <c r="C10" s="47" t="s">
        <v>97</v>
      </c>
      <c r="D10" s="46">
        <f t="shared" ref="D10:F10" si="1">SUM(D11:D14)</f>
        <v>936</v>
      </c>
      <c r="E10" s="46">
        <f t="shared" si="1"/>
        <v>601</v>
      </c>
      <c r="F10" s="46">
        <f t="shared" si="1"/>
        <v>229</v>
      </c>
      <c r="G10" s="47" t="s">
        <v>97</v>
      </c>
      <c r="H10" s="46">
        <f t="shared" ref="H10:I10" si="2">SUM(H11:H14)</f>
        <v>40</v>
      </c>
      <c r="I10" s="46">
        <f t="shared" si="2"/>
        <v>2659</v>
      </c>
      <c r="J10" s="2"/>
      <c r="L10" s="2"/>
    </row>
    <row r="11" ht="14.25" customHeight="1">
      <c r="A11" s="2" t="s">
        <v>44</v>
      </c>
      <c r="B11" s="48">
        <v>151.0</v>
      </c>
      <c r="C11" s="47" t="s">
        <v>97</v>
      </c>
      <c r="D11" s="48">
        <v>577.0</v>
      </c>
      <c r="E11" s="48">
        <v>287.0</v>
      </c>
      <c r="F11" s="48">
        <v>140.0</v>
      </c>
      <c r="G11" s="47" t="s">
        <v>97</v>
      </c>
      <c r="H11" s="48">
        <v>36.0</v>
      </c>
      <c r="I11" s="48">
        <v>1191.0</v>
      </c>
      <c r="J11" s="45"/>
      <c r="K11" s="49"/>
      <c r="L11" s="45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</row>
    <row r="12" ht="13.5" customHeight="1">
      <c r="A12" s="2" t="s">
        <v>98</v>
      </c>
      <c r="B12" s="48">
        <v>21.0</v>
      </c>
      <c r="C12" s="47" t="s">
        <v>97</v>
      </c>
      <c r="D12" s="48">
        <v>42.0</v>
      </c>
      <c r="E12" s="48">
        <v>56.0</v>
      </c>
      <c r="F12" s="48">
        <v>5.0</v>
      </c>
      <c r="G12" s="47" t="s">
        <v>97</v>
      </c>
      <c r="H12" s="48">
        <v>4.0</v>
      </c>
      <c r="I12" s="48">
        <v>128.0</v>
      </c>
      <c r="J12" s="2"/>
      <c r="L12" s="2"/>
    </row>
    <row r="13" ht="13.5" customHeight="1">
      <c r="A13" s="2" t="s">
        <v>100</v>
      </c>
      <c r="B13" s="48">
        <v>629.0</v>
      </c>
      <c r="C13" s="47" t="s">
        <v>97</v>
      </c>
      <c r="D13" s="48">
        <v>280.0</v>
      </c>
      <c r="E13" s="48">
        <v>201.0</v>
      </c>
      <c r="F13" s="48">
        <v>84.0</v>
      </c>
      <c r="G13" s="47" t="s">
        <v>97</v>
      </c>
      <c r="H13" s="47" t="s">
        <v>99</v>
      </c>
      <c r="I13" s="48">
        <v>1194.0</v>
      </c>
      <c r="J13" s="2"/>
      <c r="L13" s="2"/>
    </row>
    <row r="14" ht="13.5" customHeight="1">
      <c r="A14" s="2" t="s">
        <v>101</v>
      </c>
      <c r="B14" s="48">
        <v>52.0</v>
      </c>
      <c r="C14" s="47" t="s">
        <v>97</v>
      </c>
      <c r="D14" s="48">
        <v>37.0</v>
      </c>
      <c r="E14" s="48">
        <v>57.0</v>
      </c>
      <c r="F14" s="47" t="s">
        <v>99</v>
      </c>
      <c r="G14" s="47" t="s">
        <v>97</v>
      </c>
      <c r="H14" s="47" t="s">
        <v>99</v>
      </c>
      <c r="I14" s="48">
        <v>146.0</v>
      </c>
      <c r="J14" s="2"/>
      <c r="L14" s="2"/>
    </row>
    <row r="15" ht="13.5" customHeight="1">
      <c r="L15" s="2"/>
    </row>
    <row r="16" ht="14.25" customHeight="1">
      <c r="A16" s="45" t="s">
        <v>103</v>
      </c>
      <c r="B16" s="46">
        <v>2062.0</v>
      </c>
      <c r="C16" s="47" t="s">
        <v>97</v>
      </c>
      <c r="D16" s="46">
        <v>7438.0</v>
      </c>
      <c r="E16" s="46">
        <v>7793.0</v>
      </c>
      <c r="F16" s="46">
        <v>770.0</v>
      </c>
      <c r="G16" s="47" t="s">
        <v>97</v>
      </c>
      <c r="H16" s="46">
        <v>1400.0</v>
      </c>
      <c r="I16" s="46">
        <v>19463.0</v>
      </c>
      <c r="J16" s="2"/>
      <c r="L16" s="2"/>
    </row>
    <row r="17" ht="14.25" customHeight="1">
      <c r="A17" s="2" t="s">
        <v>44</v>
      </c>
      <c r="B17" s="48">
        <v>410.0</v>
      </c>
      <c r="C17" s="47" t="s">
        <v>97</v>
      </c>
      <c r="D17" s="48">
        <v>4865.0</v>
      </c>
      <c r="E17" s="48">
        <v>4599.0</v>
      </c>
      <c r="F17" s="48">
        <v>548.0</v>
      </c>
      <c r="G17" s="47" t="s">
        <v>97</v>
      </c>
      <c r="H17" s="48">
        <v>537.0</v>
      </c>
      <c r="I17" s="48">
        <v>10463.0</v>
      </c>
      <c r="J17" s="2"/>
      <c r="K17" s="49"/>
      <c r="L17" s="45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</row>
    <row r="18" ht="14.25" customHeight="1">
      <c r="A18" s="2" t="s">
        <v>98</v>
      </c>
      <c r="B18" s="48">
        <v>102.0</v>
      </c>
      <c r="C18" s="47" t="s">
        <v>97</v>
      </c>
      <c r="D18" s="48">
        <v>274.0</v>
      </c>
      <c r="E18" s="48">
        <v>604.0</v>
      </c>
      <c r="F18" s="48">
        <v>11.0</v>
      </c>
      <c r="G18" s="47" t="s">
        <v>97</v>
      </c>
      <c r="H18" s="48">
        <v>108.0</v>
      </c>
      <c r="I18" s="48">
        <v>1099.0</v>
      </c>
      <c r="J18" s="45"/>
      <c r="L18" s="2"/>
    </row>
    <row r="19" ht="13.5" customHeight="1">
      <c r="A19" s="2" t="s">
        <v>100</v>
      </c>
      <c r="B19" s="48">
        <v>1348.0</v>
      </c>
      <c r="C19" s="47" t="s">
        <v>97</v>
      </c>
      <c r="D19" s="48">
        <v>1971.0</v>
      </c>
      <c r="E19" s="48">
        <v>1894.0</v>
      </c>
      <c r="F19" s="48">
        <v>210.0</v>
      </c>
      <c r="G19" s="47" t="s">
        <v>97</v>
      </c>
      <c r="H19" s="47">
        <v>633.0</v>
      </c>
      <c r="I19" s="48">
        <v>6056.0</v>
      </c>
      <c r="J19" s="2"/>
      <c r="L19" s="2"/>
    </row>
    <row r="20" ht="13.5" customHeight="1">
      <c r="A20" s="2" t="s">
        <v>101</v>
      </c>
      <c r="B20" s="48">
        <v>202.0</v>
      </c>
      <c r="C20" s="47" t="s">
        <v>97</v>
      </c>
      <c r="D20" s="48">
        <v>328.0</v>
      </c>
      <c r="E20" s="48">
        <v>696.0</v>
      </c>
      <c r="F20" s="47">
        <v>1.0</v>
      </c>
      <c r="G20" s="47" t="s">
        <v>97</v>
      </c>
      <c r="H20" s="47">
        <v>122.0</v>
      </c>
      <c r="I20" s="48">
        <v>1349.0</v>
      </c>
      <c r="J20" s="2"/>
      <c r="L20" s="2"/>
    </row>
    <row r="21" ht="13.5" customHeight="1">
      <c r="L21" s="2"/>
    </row>
    <row r="22" ht="14.25" customHeight="1">
      <c r="A22" s="45" t="s">
        <v>104</v>
      </c>
      <c r="B22" s="46">
        <f>SUM(B23:B26)</f>
        <v>2853</v>
      </c>
      <c r="C22" s="46">
        <v>697.0</v>
      </c>
      <c r="D22" s="46">
        <f t="shared" ref="D22:F22" si="3">SUM(D23:D26)</f>
        <v>8905</v>
      </c>
      <c r="E22" s="46">
        <f t="shared" si="3"/>
        <v>8165</v>
      </c>
      <c r="F22" s="46">
        <f t="shared" si="3"/>
        <v>1188</v>
      </c>
      <c r="G22" s="46">
        <v>408.0</v>
      </c>
      <c r="H22" s="46">
        <f t="shared" ref="H22:I22" si="4">SUM(H23:H26)</f>
        <v>268</v>
      </c>
      <c r="I22" s="46">
        <f t="shared" si="4"/>
        <v>22294</v>
      </c>
      <c r="J22" s="2"/>
      <c r="L22" s="2"/>
    </row>
    <row r="23" ht="13.5" customHeight="1">
      <c r="A23" s="2" t="s">
        <v>44</v>
      </c>
      <c r="B23" s="48">
        <v>472.0</v>
      </c>
      <c r="C23" s="48">
        <v>389.0</v>
      </c>
      <c r="D23" s="48">
        <v>5821.0</v>
      </c>
      <c r="E23" s="48">
        <v>4789.0</v>
      </c>
      <c r="F23" s="48">
        <v>810.0</v>
      </c>
      <c r="G23" s="48">
        <v>109.0</v>
      </c>
      <c r="H23" s="48">
        <v>145.0</v>
      </c>
      <c r="I23" s="48">
        <v>12535.0</v>
      </c>
      <c r="J23" s="2"/>
      <c r="L23" s="2"/>
    </row>
    <row r="24" ht="13.5" customHeight="1">
      <c r="A24" s="2" t="s">
        <v>98</v>
      </c>
      <c r="B24" s="48">
        <v>100.0</v>
      </c>
      <c r="C24" s="48">
        <v>33.0</v>
      </c>
      <c r="D24" s="48">
        <v>359.0</v>
      </c>
      <c r="E24" s="48">
        <v>631.0</v>
      </c>
      <c r="F24" s="48">
        <v>17.0</v>
      </c>
      <c r="G24" s="48">
        <v>14.0</v>
      </c>
      <c r="H24" s="48">
        <v>70.0</v>
      </c>
      <c r="I24" s="48">
        <v>1244.0</v>
      </c>
      <c r="J24" s="2"/>
      <c r="L24" s="2"/>
    </row>
    <row r="25" ht="13.5" customHeight="1">
      <c r="A25" s="2" t="s">
        <v>100</v>
      </c>
      <c r="B25" s="48">
        <v>2068.0</v>
      </c>
      <c r="C25" s="48">
        <v>241.0</v>
      </c>
      <c r="D25" s="48">
        <v>2399.0</v>
      </c>
      <c r="E25" s="48">
        <v>2003.0</v>
      </c>
      <c r="F25" s="48">
        <v>356.0</v>
      </c>
      <c r="G25" s="48">
        <v>244.0</v>
      </c>
      <c r="H25" s="47" t="s">
        <v>99</v>
      </c>
      <c r="I25" s="48">
        <v>7311.0</v>
      </c>
      <c r="J25" s="2"/>
      <c r="L25" s="2"/>
    </row>
    <row r="26" ht="13.5" customHeight="1">
      <c r="A26" s="39" t="s">
        <v>101</v>
      </c>
      <c r="B26" s="50">
        <v>213.0</v>
      </c>
      <c r="C26" s="50">
        <v>24.0</v>
      </c>
      <c r="D26" s="50">
        <v>326.0</v>
      </c>
      <c r="E26" s="50">
        <v>742.0</v>
      </c>
      <c r="F26" s="51">
        <v>5.0</v>
      </c>
      <c r="G26" s="50">
        <v>41.0</v>
      </c>
      <c r="H26" s="51">
        <v>53.0</v>
      </c>
      <c r="I26" s="50">
        <v>1204.0</v>
      </c>
      <c r="J26" s="2"/>
      <c r="L26" s="2"/>
    </row>
    <row r="27" ht="13.5" customHeight="1">
      <c r="A27" s="2" t="s">
        <v>105</v>
      </c>
      <c r="C27" s="2"/>
      <c r="D27" s="2"/>
      <c r="E27" s="2"/>
      <c r="F27" s="2"/>
      <c r="G27" s="52"/>
      <c r="H27" s="2"/>
      <c r="I27" s="2"/>
      <c r="J27" s="2"/>
      <c r="L27" s="52"/>
    </row>
    <row r="28" ht="13.5" customHeight="1">
      <c r="A28" s="2" t="s">
        <v>106</v>
      </c>
      <c r="C28" s="2"/>
      <c r="D28" s="2"/>
      <c r="E28" s="2"/>
      <c r="F28" s="2"/>
      <c r="G28" s="2"/>
      <c r="H28" s="2"/>
      <c r="I28" s="2"/>
      <c r="J28" s="2"/>
      <c r="L28" s="52"/>
    </row>
    <row r="29" ht="13.5" customHeight="1">
      <c r="A29" s="2" t="s">
        <v>107</v>
      </c>
      <c r="B29" s="2"/>
      <c r="C29" s="2"/>
      <c r="D29" s="2"/>
      <c r="E29" s="2"/>
      <c r="F29" s="2"/>
      <c r="G29" s="2"/>
      <c r="H29" s="2"/>
      <c r="I29" s="2"/>
      <c r="J29" s="52"/>
      <c r="L29" s="52"/>
    </row>
    <row r="30" ht="13.5" customHeight="1">
      <c r="A30" s="2" t="s">
        <v>108</v>
      </c>
      <c r="D30" s="2"/>
      <c r="E30" s="2"/>
      <c r="F30" s="2"/>
      <c r="G30" s="2"/>
      <c r="H30" s="2"/>
      <c r="I30" s="2"/>
      <c r="J30" s="52"/>
      <c r="L30" s="52"/>
    </row>
    <row r="31" ht="13.5" customHeight="1">
      <c r="B31" s="2"/>
      <c r="C31" s="11"/>
      <c r="D31" s="11"/>
      <c r="E31" s="11"/>
      <c r="F31" s="11"/>
      <c r="G31" s="11"/>
      <c r="H31" s="11"/>
      <c r="I31" s="11"/>
      <c r="J31" s="52"/>
      <c r="L31" s="52"/>
    </row>
    <row r="32" ht="13.5" customHeight="1">
      <c r="A32" s="2"/>
      <c r="B32" s="2"/>
      <c r="J32" s="2"/>
      <c r="L32" s="52"/>
    </row>
    <row r="33" ht="13.5" customHeight="1">
      <c r="J33" s="2"/>
      <c r="L33" s="52"/>
    </row>
    <row r="34" ht="13.5" customHeight="1">
      <c r="J34" s="2"/>
      <c r="K34" s="52"/>
      <c r="L34" s="52"/>
    </row>
    <row r="35" ht="13.5" customHeight="1">
      <c r="A35" s="11"/>
      <c r="B35" s="11"/>
      <c r="C35" s="11"/>
      <c r="D35" s="11"/>
      <c r="E35" s="11"/>
      <c r="F35" s="11"/>
      <c r="G35" s="11"/>
      <c r="H35" s="11"/>
      <c r="I35" s="11"/>
      <c r="J35" s="2"/>
      <c r="K35" s="52"/>
      <c r="L35" s="52"/>
    </row>
    <row r="36" ht="12.75" customHeight="1">
      <c r="J36" s="52"/>
      <c r="K36" s="52"/>
      <c r="L36" s="52"/>
    </row>
    <row r="37" ht="12.75" customHeight="1">
      <c r="K37" s="52"/>
      <c r="L37" s="52"/>
    </row>
    <row r="38" ht="12.75" customHeight="1"/>
    <row r="39" ht="12.75" customHeight="1"/>
    <row r="40" ht="13.5" customHeight="1">
      <c r="J40" s="2"/>
    </row>
    <row r="41" ht="12.75" customHeight="1">
      <c r="J41" s="52"/>
    </row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0"/>
    <col customWidth="1" min="2" max="7" width="8.29"/>
    <col customWidth="1" min="8" max="26" width="8.0"/>
  </cols>
  <sheetData>
    <row r="1" ht="13.5" customHeight="1">
      <c r="A1" s="53" t="s">
        <v>109</v>
      </c>
      <c r="B1" s="2"/>
      <c r="C1" s="2"/>
      <c r="D1" s="2"/>
      <c r="E1" s="2"/>
      <c r="F1" s="2"/>
      <c r="G1" s="2"/>
      <c r="H1" s="2"/>
      <c r="I1" s="2"/>
      <c r="J1" s="2"/>
    </row>
    <row r="2" ht="13.5" customHeight="1">
      <c r="A2" s="53" t="s">
        <v>110</v>
      </c>
      <c r="B2" s="2"/>
      <c r="C2" s="2"/>
      <c r="D2" s="2"/>
      <c r="E2" s="2"/>
      <c r="F2" s="2"/>
      <c r="G2" s="2"/>
      <c r="H2" s="2"/>
      <c r="I2" s="2"/>
      <c r="J2" s="2"/>
    </row>
    <row r="3" ht="13.5" customHeight="1">
      <c r="A3" s="53"/>
      <c r="B3" s="2"/>
      <c r="C3" s="2"/>
      <c r="D3" s="2"/>
      <c r="E3" s="2"/>
      <c r="F3" s="2"/>
      <c r="G3" s="2"/>
      <c r="H3" s="2"/>
      <c r="I3" s="2"/>
      <c r="J3" s="2"/>
    </row>
    <row r="4" ht="13.5" customHeight="1">
      <c r="A4" s="2"/>
      <c r="B4" s="2"/>
      <c r="C4" s="2"/>
      <c r="D4" s="2"/>
      <c r="E4" s="53" t="s">
        <v>111</v>
      </c>
      <c r="F4" s="2"/>
      <c r="G4" s="2"/>
      <c r="H4" s="2"/>
      <c r="I4" s="2"/>
      <c r="J4" s="2"/>
    </row>
    <row r="5" ht="13.5" customHeight="1">
      <c r="A5" s="54" t="s">
        <v>112</v>
      </c>
      <c r="B5" s="55" t="s">
        <v>113</v>
      </c>
      <c r="C5" s="55" t="s">
        <v>114</v>
      </c>
      <c r="D5" s="55" t="s">
        <v>115</v>
      </c>
      <c r="E5" s="55" t="s">
        <v>116</v>
      </c>
      <c r="F5" s="55" t="s">
        <v>117</v>
      </c>
      <c r="G5" s="55" t="s">
        <v>118</v>
      </c>
      <c r="H5" s="2"/>
      <c r="I5" s="2"/>
      <c r="J5" s="2"/>
    </row>
    <row r="6" ht="13.5" customHeight="1">
      <c r="A6" s="2"/>
      <c r="B6" s="2"/>
      <c r="C6" s="2"/>
      <c r="D6" s="2"/>
      <c r="E6" s="2"/>
      <c r="F6" s="2"/>
      <c r="G6" s="2"/>
      <c r="H6" s="2"/>
      <c r="I6" s="2"/>
      <c r="J6" s="2"/>
    </row>
    <row r="7" ht="13.5" customHeight="1">
      <c r="A7" s="53" t="s">
        <v>119</v>
      </c>
      <c r="B7" s="56">
        <v>328.0</v>
      </c>
      <c r="C7" s="56">
        <v>371.0</v>
      </c>
      <c r="D7" s="56">
        <v>225.0</v>
      </c>
      <c r="E7" s="56">
        <f>337+51+88+62</f>
        <v>538</v>
      </c>
      <c r="F7" s="56">
        <v>788.0</v>
      </c>
      <c r="G7" s="56">
        <v>561.0</v>
      </c>
      <c r="H7" s="2"/>
      <c r="I7" s="2"/>
      <c r="J7" s="2"/>
    </row>
    <row r="8" ht="13.5" customHeight="1">
      <c r="A8" s="53" t="s">
        <v>120</v>
      </c>
      <c r="B8" s="56">
        <v>586.0</v>
      </c>
      <c r="C8" s="56">
        <v>461.0</v>
      </c>
      <c r="D8" s="56">
        <v>281.0</v>
      </c>
      <c r="E8" s="56">
        <f>575+122+80+63</f>
        <v>840</v>
      </c>
      <c r="F8" s="56">
        <v>1090.0</v>
      </c>
      <c r="G8" s="56">
        <v>596.0</v>
      </c>
      <c r="H8" s="2"/>
      <c r="I8" s="2"/>
      <c r="J8" s="2"/>
    </row>
    <row r="9" ht="13.5" customHeight="1">
      <c r="A9" s="53" t="s">
        <v>89</v>
      </c>
      <c r="B9" s="56">
        <v>45.0</v>
      </c>
      <c r="C9" s="56">
        <v>48.0</v>
      </c>
      <c r="D9" s="56">
        <v>67.0</v>
      </c>
      <c r="E9" s="56">
        <f>56+3+8+1</f>
        <v>68</v>
      </c>
      <c r="F9" s="56">
        <v>101.0</v>
      </c>
      <c r="G9" s="56">
        <v>36.0</v>
      </c>
      <c r="H9" s="2"/>
      <c r="I9" s="2"/>
      <c r="J9" s="2"/>
    </row>
    <row r="10" ht="13.5" customHeight="1">
      <c r="A10" s="53" t="s">
        <v>88</v>
      </c>
      <c r="B10" s="56">
        <v>74.0</v>
      </c>
      <c r="C10" s="56">
        <v>45.0</v>
      </c>
      <c r="D10" s="56">
        <v>19.0</v>
      </c>
      <c r="E10" s="56">
        <f>39+5+14+5</f>
        <v>63</v>
      </c>
      <c r="F10" s="56">
        <v>77.0</v>
      </c>
      <c r="G10" s="56">
        <v>18.0</v>
      </c>
      <c r="H10" s="2"/>
      <c r="I10" s="2"/>
      <c r="J10" s="2"/>
    </row>
    <row r="11" ht="13.5" customHeight="1">
      <c r="A11" s="53" t="s">
        <v>121</v>
      </c>
      <c r="B11" s="57" t="s">
        <v>122</v>
      </c>
      <c r="C11" s="56">
        <v>66.0</v>
      </c>
      <c r="D11" s="56">
        <v>27.0</v>
      </c>
      <c r="E11" s="56">
        <f>73+8+6+4</f>
        <v>91</v>
      </c>
      <c r="F11" s="56">
        <v>73.0</v>
      </c>
      <c r="G11" s="56">
        <v>170.0</v>
      </c>
      <c r="H11" s="2"/>
      <c r="I11" s="2"/>
      <c r="J11" s="2"/>
    </row>
    <row r="12" ht="13.5" customHeight="1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ht="13.5" customHeight="1">
      <c r="A13" s="58" t="s">
        <v>123</v>
      </c>
      <c r="B13" s="59">
        <v>1033.0</v>
      </c>
      <c r="C13" s="59">
        <f t="shared" ref="C13:F13" si="1">SUM(C7:C11)</f>
        <v>991</v>
      </c>
      <c r="D13" s="59">
        <f t="shared" si="1"/>
        <v>619</v>
      </c>
      <c r="E13" s="59">
        <f t="shared" si="1"/>
        <v>1600</v>
      </c>
      <c r="F13" s="59">
        <f t="shared" si="1"/>
        <v>2129</v>
      </c>
      <c r="G13" s="59">
        <v>1381.0</v>
      </c>
      <c r="H13" s="2"/>
      <c r="I13" s="2"/>
      <c r="J13" s="2"/>
    </row>
    <row r="14" ht="13.5" customHeight="1">
      <c r="A14" s="53" t="s">
        <v>124</v>
      </c>
      <c r="B14" s="2"/>
      <c r="C14" s="2"/>
      <c r="D14" s="2"/>
      <c r="E14" s="2"/>
      <c r="F14" s="2"/>
      <c r="G14" s="2"/>
      <c r="H14" s="2"/>
      <c r="I14" s="2"/>
      <c r="J14" s="2"/>
    </row>
    <row r="15" ht="13.5" customHeight="1">
      <c r="A15" s="53" t="s">
        <v>125</v>
      </c>
      <c r="B15" s="2"/>
      <c r="C15" s="2"/>
      <c r="D15" s="2"/>
      <c r="E15" s="2"/>
      <c r="F15" s="2"/>
      <c r="G15" s="2"/>
      <c r="H15" s="2"/>
      <c r="I15" s="2"/>
      <c r="J15" s="2"/>
    </row>
    <row r="16" ht="13.5" customHeight="1">
      <c r="A16" s="53" t="s">
        <v>126</v>
      </c>
      <c r="B16" s="2"/>
      <c r="C16" s="2"/>
      <c r="D16" s="2"/>
      <c r="E16" s="2"/>
      <c r="F16" s="2"/>
      <c r="G16" s="2"/>
      <c r="H16" s="2"/>
      <c r="I16" s="2"/>
      <c r="J16" s="2"/>
    </row>
    <row r="17" ht="13.5" customHeight="1">
      <c r="A17" s="53" t="s">
        <v>127</v>
      </c>
      <c r="B17" s="2"/>
      <c r="C17" s="2"/>
      <c r="D17" s="2"/>
      <c r="E17" s="2"/>
      <c r="F17" s="2"/>
      <c r="G17" s="2"/>
      <c r="H17" s="2"/>
      <c r="I17" s="2"/>
      <c r="J17" s="2"/>
    </row>
    <row r="18" ht="13.5" customHeight="1">
      <c r="A18" s="53"/>
      <c r="B18" s="2"/>
      <c r="C18" s="2"/>
      <c r="D18" s="2"/>
      <c r="E18" s="2"/>
      <c r="F18" s="2"/>
      <c r="G18" s="2"/>
      <c r="H18" s="2"/>
      <c r="I18" s="2"/>
      <c r="J18" s="2"/>
    </row>
    <row r="19" ht="13.5" customHeight="1">
      <c r="A19" s="53" t="s">
        <v>128</v>
      </c>
      <c r="B19" s="2"/>
      <c r="C19" s="2"/>
      <c r="D19" s="2"/>
      <c r="E19" s="2"/>
      <c r="F19" s="2"/>
      <c r="G19" s="2"/>
      <c r="H19" s="2"/>
      <c r="I19" s="2"/>
      <c r="J19" s="2"/>
    </row>
    <row r="20" ht="12.75" customHeight="1">
      <c r="A20" s="60"/>
      <c r="B20" s="60"/>
      <c r="C20" s="60"/>
      <c r="D20" s="60"/>
      <c r="E20" s="60"/>
      <c r="F20" s="60"/>
      <c r="G20" s="60"/>
      <c r="H20" s="60"/>
      <c r="I20" s="60"/>
    </row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7.71"/>
    <col customWidth="1" min="2" max="7" width="6.71"/>
    <col customWidth="1" min="8" max="26" width="8.0"/>
  </cols>
  <sheetData>
    <row r="1" ht="13.5" customHeight="1">
      <c r="A1" s="53" t="s">
        <v>129</v>
      </c>
      <c r="B1" s="2"/>
      <c r="C1" s="2"/>
      <c r="D1" s="2"/>
      <c r="E1" s="2"/>
      <c r="F1" s="2"/>
      <c r="G1" s="2"/>
      <c r="H1" s="2"/>
      <c r="I1" s="2"/>
    </row>
    <row r="2" ht="13.5" customHeight="1">
      <c r="A2" s="54" t="s">
        <v>130</v>
      </c>
      <c r="B2" s="55" t="s">
        <v>113</v>
      </c>
      <c r="C2" s="55" t="s">
        <v>114</v>
      </c>
      <c r="D2" s="55" t="s">
        <v>115</v>
      </c>
      <c r="E2" s="55" t="s">
        <v>116</v>
      </c>
      <c r="F2" s="55" t="s">
        <v>117</v>
      </c>
      <c r="G2" s="55" t="s">
        <v>118</v>
      </c>
      <c r="H2" s="2"/>
      <c r="I2" s="2"/>
    </row>
    <row r="3" ht="13.5" customHeight="1">
      <c r="A3" s="2"/>
      <c r="B3" s="2"/>
      <c r="C3" s="2"/>
      <c r="D3" s="2"/>
      <c r="E3" s="2"/>
      <c r="F3" s="2"/>
      <c r="G3" s="2"/>
      <c r="H3" s="2"/>
      <c r="I3" s="2"/>
    </row>
    <row r="4" ht="13.5" customHeight="1">
      <c r="A4" s="53" t="s">
        <v>131</v>
      </c>
      <c r="B4" s="56">
        <v>15.0</v>
      </c>
      <c r="C4" s="56">
        <v>14.0</v>
      </c>
      <c r="D4" s="56">
        <v>15.0</v>
      </c>
      <c r="E4" s="56">
        <v>18.0</v>
      </c>
      <c r="F4" s="56">
        <v>19.0</v>
      </c>
      <c r="G4" s="56">
        <v>21.0</v>
      </c>
      <c r="H4" s="2"/>
      <c r="I4" s="2"/>
    </row>
    <row r="5" ht="13.5" customHeight="1">
      <c r="A5" s="53" t="s">
        <v>132</v>
      </c>
      <c r="B5" s="56">
        <v>72.0</v>
      </c>
      <c r="C5" s="56">
        <v>65.0</v>
      </c>
      <c r="D5" s="56">
        <f>8+3+3+5+7+3+3+1+5+8+3+2+2+8+6</f>
        <v>67</v>
      </c>
      <c r="E5" s="56">
        <v>65.0</v>
      </c>
      <c r="F5" s="56">
        <v>56.0</v>
      </c>
      <c r="G5" s="56">
        <v>59.0</v>
      </c>
      <c r="H5" s="2"/>
      <c r="I5" s="2"/>
    </row>
    <row r="6" ht="13.5" customHeight="1">
      <c r="A6" s="53" t="s">
        <v>133</v>
      </c>
      <c r="B6" s="56">
        <v>4580.694</v>
      </c>
      <c r="C6" s="56">
        <v>4180.177</v>
      </c>
      <c r="D6" s="61" t="s">
        <v>134</v>
      </c>
      <c r="E6" s="56">
        <v>4350.0</v>
      </c>
      <c r="F6" s="56">
        <v>3359.0</v>
      </c>
      <c r="G6" s="56">
        <v>3527.0</v>
      </c>
      <c r="H6" s="2"/>
      <c r="I6" s="2"/>
    </row>
    <row r="7" ht="13.5" customHeight="1">
      <c r="A7" s="2"/>
      <c r="B7" s="2"/>
      <c r="C7" s="2"/>
      <c r="D7" s="2"/>
      <c r="E7" s="2"/>
      <c r="F7" s="2"/>
      <c r="G7" s="2"/>
      <c r="H7" s="2"/>
      <c r="I7" s="2"/>
    </row>
    <row r="8" ht="13.5" customHeight="1">
      <c r="A8" s="53" t="s">
        <v>135</v>
      </c>
      <c r="B8" s="56">
        <v>1388.443</v>
      </c>
      <c r="C8" s="56">
        <v>994.626</v>
      </c>
      <c r="D8" s="57">
        <f>786+235</f>
        <v>1021</v>
      </c>
      <c r="E8" s="56">
        <f t="shared" ref="E8:F8" si="1">E9+E10</f>
        <v>1812</v>
      </c>
      <c r="F8" s="56">
        <f t="shared" si="1"/>
        <v>863</v>
      </c>
      <c r="G8" s="57" t="s">
        <v>122</v>
      </c>
      <c r="H8" s="2"/>
      <c r="I8" s="2"/>
    </row>
    <row r="9" ht="13.5" customHeight="1">
      <c r="A9" s="53" t="s">
        <v>136</v>
      </c>
      <c r="B9" s="56">
        <v>900.75</v>
      </c>
      <c r="C9" s="56">
        <v>729.233</v>
      </c>
      <c r="D9" s="57" t="s">
        <v>137</v>
      </c>
      <c r="E9" s="56">
        <v>1077.0</v>
      </c>
      <c r="F9" s="56">
        <v>806.0</v>
      </c>
      <c r="G9" s="56">
        <v>886.0</v>
      </c>
      <c r="H9" s="2"/>
      <c r="I9" s="2"/>
    </row>
    <row r="10" ht="13.5" customHeight="1">
      <c r="A10" s="53" t="s">
        <v>138</v>
      </c>
      <c r="B10" s="56">
        <v>487.693</v>
      </c>
      <c r="C10" s="56">
        <v>265.393</v>
      </c>
      <c r="D10" s="57" t="s">
        <v>139</v>
      </c>
      <c r="E10" s="56">
        <v>735.0</v>
      </c>
      <c r="F10" s="56">
        <v>57.0</v>
      </c>
      <c r="G10" s="56">
        <v>64.0</v>
      </c>
      <c r="H10" s="2"/>
      <c r="I10" s="2"/>
    </row>
    <row r="11" ht="13.5" customHeight="1">
      <c r="A11" s="2"/>
      <c r="B11" s="2"/>
      <c r="C11" s="2"/>
      <c r="D11" s="2"/>
      <c r="E11" s="2"/>
      <c r="F11" s="2"/>
      <c r="G11" s="2"/>
      <c r="H11" s="2"/>
      <c r="I11" s="2"/>
    </row>
    <row r="12" ht="13.5" customHeight="1">
      <c r="A12" s="53" t="s">
        <v>140</v>
      </c>
      <c r="B12" s="56">
        <v>1275.32</v>
      </c>
      <c r="C12" s="56">
        <v>4313.84</v>
      </c>
      <c r="D12" s="56">
        <f>(13073+2089+3812+13716+11410+2127+6132+820+5680+10962+4906+2516+2408+31195+8017)/1000</f>
        <v>118.863</v>
      </c>
      <c r="E12" s="56">
        <v>4626.0</v>
      </c>
      <c r="F12" s="57" t="s">
        <v>122</v>
      </c>
      <c r="G12" s="57" t="s">
        <v>122</v>
      </c>
      <c r="H12" s="2"/>
      <c r="I12" s="2"/>
    </row>
    <row r="13" ht="13.5" customHeight="1">
      <c r="A13" s="58" t="s">
        <v>141</v>
      </c>
      <c r="B13" s="59">
        <v>2278.0</v>
      </c>
      <c r="C13" s="59">
        <v>1427.0</v>
      </c>
      <c r="D13" s="59">
        <f>19+182+21+21+30+7+8+4+264+14+12+60+184+20+192</f>
        <v>1038</v>
      </c>
      <c r="E13" s="59">
        <v>1230.0</v>
      </c>
      <c r="F13" s="59">
        <v>168.0</v>
      </c>
      <c r="G13" s="62" t="s">
        <v>122</v>
      </c>
      <c r="H13" s="2"/>
      <c r="I13" s="2"/>
    </row>
    <row r="14" ht="13.5" customHeight="1">
      <c r="A14" s="53" t="s">
        <v>142</v>
      </c>
      <c r="B14" s="2"/>
      <c r="C14" s="2"/>
      <c r="D14" s="2"/>
      <c r="E14" s="2"/>
      <c r="F14" s="2"/>
      <c r="G14" s="2"/>
      <c r="H14" s="2"/>
      <c r="I14" s="2"/>
    </row>
    <row r="15" ht="13.5" customHeight="1">
      <c r="A15" s="53" t="s">
        <v>143</v>
      </c>
      <c r="B15" s="2"/>
      <c r="C15" s="2"/>
      <c r="D15" s="2"/>
      <c r="E15" s="2"/>
      <c r="F15" s="2"/>
      <c r="G15" s="2"/>
      <c r="H15" s="2"/>
      <c r="I15" s="2"/>
    </row>
    <row r="16" ht="13.5" customHeight="1">
      <c r="A16" s="53" t="s">
        <v>144</v>
      </c>
      <c r="B16" s="2"/>
      <c r="C16" s="2"/>
      <c r="D16" s="2"/>
      <c r="E16" s="2"/>
      <c r="F16" s="2"/>
      <c r="G16" s="2"/>
      <c r="H16" s="2"/>
      <c r="I16" s="2"/>
    </row>
    <row r="17" ht="13.5" customHeight="1">
      <c r="A17" s="2"/>
      <c r="B17" s="2"/>
      <c r="C17" s="2"/>
      <c r="D17" s="2"/>
      <c r="E17" s="2"/>
      <c r="F17" s="2"/>
      <c r="G17" s="2"/>
      <c r="H17" s="2"/>
      <c r="I17" s="2"/>
    </row>
    <row r="18" ht="13.5" customHeight="1">
      <c r="A18" s="53" t="s">
        <v>145</v>
      </c>
      <c r="B18" s="2"/>
      <c r="C18" s="2"/>
      <c r="D18" s="2"/>
      <c r="E18" s="2"/>
      <c r="F18" s="2"/>
      <c r="G18" s="2"/>
      <c r="H18" s="2"/>
      <c r="I18" s="2"/>
    </row>
    <row r="19" ht="13.5" customHeight="1">
      <c r="H19" s="2"/>
      <c r="I19" s="2"/>
    </row>
    <row r="20" ht="13.5" customHeight="1">
      <c r="A20" s="2"/>
      <c r="B20" s="2"/>
      <c r="C20" s="2"/>
      <c r="D20" s="2"/>
      <c r="E20" s="2"/>
      <c r="F20" s="2"/>
      <c r="G20" s="2"/>
      <c r="H20" s="2"/>
      <c r="I20" s="2"/>
    </row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86"/>
    <col customWidth="1" hidden="1" min="2" max="2" width="7.71"/>
    <col customWidth="1" min="3" max="6" width="7.71"/>
    <col customWidth="1" min="7" max="26" width="8.0"/>
  </cols>
  <sheetData>
    <row r="1" ht="13.5" customHeight="1">
      <c r="A1" s="53" t="s">
        <v>146</v>
      </c>
      <c r="B1" s="2"/>
      <c r="C1" s="2"/>
      <c r="D1" s="2"/>
      <c r="E1" s="2"/>
      <c r="F1" s="2"/>
      <c r="G1" s="2"/>
      <c r="H1" s="2"/>
      <c r="I1" s="2"/>
    </row>
    <row r="2" ht="13.5" customHeight="1">
      <c r="A2" s="53" t="s">
        <v>147</v>
      </c>
      <c r="B2" s="2"/>
      <c r="C2" s="2"/>
      <c r="D2" s="2"/>
      <c r="E2" s="2"/>
      <c r="F2" s="2"/>
      <c r="G2" s="2"/>
      <c r="H2" s="2"/>
      <c r="I2" s="2"/>
    </row>
    <row r="3" ht="13.5" customHeight="1">
      <c r="A3" s="54" t="s">
        <v>148</v>
      </c>
      <c r="B3" s="55" t="s">
        <v>115</v>
      </c>
      <c r="C3" s="55" t="s">
        <v>116</v>
      </c>
      <c r="D3" s="55" t="s">
        <v>117</v>
      </c>
      <c r="E3" s="55" t="s">
        <v>118</v>
      </c>
      <c r="F3" s="55" t="s">
        <v>149</v>
      </c>
      <c r="G3" s="55" t="s">
        <v>150</v>
      </c>
      <c r="H3" s="55" t="s">
        <v>151</v>
      </c>
      <c r="I3" s="2"/>
    </row>
    <row r="4" ht="13.5" customHeight="1">
      <c r="A4" s="2"/>
      <c r="B4" s="2"/>
      <c r="C4" s="2"/>
      <c r="D4" s="2"/>
      <c r="E4" s="2"/>
      <c r="F4" s="2"/>
      <c r="G4" s="2"/>
      <c r="H4" s="2"/>
      <c r="I4" s="2"/>
    </row>
    <row r="5" ht="13.5" customHeight="1">
      <c r="A5" s="53" t="s">
        <v>152</v>
      </c>
      <c r="B5" s="56">
        <v>1826.0</v>
      </c>
      <c r="C5" s="56">
        <v>2290.0</v>
      </c>
      <c r="D5" s="56">
        <v>2486.0</v>
      </c>
      <c r="E5" s="56">
        <v>3261.0</v>
      </c>
      <c r="F5" s="2">
        <v>3102.0</v>
      </c>
      <c r="G5" s="2">
        <v>2600.0</v>
      </c>
      <c r="H5" s="2">
        <v>2400.0</v>
      </c>
      <c r="I5" s="2"/>
    </row>
    <row r="6" ht="13.5" customHeight="1">
      <c r="A6" s="53" t="s">
        <v>153</v>
      </c>
      <c r="B6" s="56">
        <v>1533.0</v>
      </c>
      <c r="C6" s="56">
        <v>1878.0</v>
      </c>
      <c r="D6" s="56">
        <v>2179.0</v>
      </c>
      <c r="E6" s="56">
        <v>2805.0</v>
      </c>
      <c r="F6" s="2">
        <v>2628.0</v>
      </c>
      <c r="G6" s="2">
        <v>2470.0</v>
      </c>
      <c r="H6" s="2">
        <v>2394.0</v>
      </c>
      <c r="I6" s="2"/>
    </row>
    <row r="7" ht="13.5" customHeight="1">
      <c r="A7" s="2"/>
      <c r="B7" s="2"/>
      <c r="C7" s="2"/>
      <c r="D7" s="2"/>
      <c r="E7" s="2"/>
      <c r="F7" s="2"/>
      <c r="G7" s="2"/>
      <c r="H7" s="2"/>
      <c r="I7" s="2"/>
    </row>
    <row r="8" ht="13.5" customHeight="1">
      <c r="A8" s="53" t="s">
        <v>154</v>
      </c>
      <c r="B8" s="56">
        <v>3937.0</v>
      </c>
      <c r="C8" s="56">
        <v>4371.0</v>
      </c>
      <c r="D8" s="56">
        <v>5012.0</v>
      </c>
      <c r="E8" s="56">
        <v>5877.0</v>
      </c>
      <c r="F8" s="2">
        <v>6450.0</v>
      </c>
      <c r="G8" s="2">
        <v>6556.0</v>
      </c>
      <c r="H8" s="2">
        <v>7578.0</v>
      </c>
      <c r="I8" s="2"/>
    </row>
    <row r="9" ht="13.5" customHeight="1">
      <c r="A9" s="53" t="s">
        <v>155</v>
      </c>
      <c r="B9" s="56">
        <v>3879.0</v>
      </c>
      <c r="C9" s="56">
        <v>4423.0</v>
      </c>
      <c r="D9" s="56">
        <v>5201.0</v>
      </c>
      <c r="E9" s="56">
        <v>5911.0</v>
      </c>
      <c r="F9" s="2">
        <v>6485.0</v>
      </c>
      <c r="G9" s="2">
        <v>6623.0</v>
      </c>
      <c r="H9" s="2">
        <v>8292.0</v>
      </c>
      <c r="I9" s="2"/>
    </row>
    <row r="10" ht="13.5" customHeight="1">
      <c r="A10" s="2"/>
      <c r="B10" s="2"/>
      <c r="C10" s="2"/>
      <c r="D10" s="2"/>
      <c r="E10" s="2"/>
      <c r="F10" s="2"/>
      <c r="G10" s="2"/>
      <c r="H10" s="2"/>
      <c r="I10" s="2"/>
    </row>
    <row r="11" ht="13.5" customHeight="1">
      <c r="A11" s="53" t="s">
        <v>156</v>
      </c>
      <c r="B11" s="56">
        <v>596.0</v>
      </c>
      <c r="C11" s="56">
        <v>699.0</v>
      </c>
      <c r="D11" s="56">
        <v>1086.0</v>
      </c>
      <c r="E11" s="56">
        <v>204.0</v>
      </c>
      <c r="F11" s="2">
        <v>550.0</v>
      </c>
      <c r="G11" s="2">
        <v>363.0</v>
      </c>
      <c r="H11" s="2">
        <v>233.0</v>
      </c>
      <c r="I11" s="2"/>
    </row>
    <row r="12" ht="13.5" customHeight="1">
      <c r="A12" s="53" t="s">
        <v>157</v>
      </c>
      <c r="B12" s="56">
        <v>563.0</v>
      </c>
      <c r="C12" s="56">
        <v>638.0</v>
      </c>
      <c r="D12" s="56">
        <v>1022.0</v>
      </c>
      <c r="E12" s="56">
        <v>307.0</v>
      </c>
      <c r="F12" s="2">
        <v>489.0</v>
      </c>
      <c r="G12" s="2">
        <v>332.0</v>
      </c>
      <c r="H12" s="2">
        <v>200.0</v>
      </c>
      <c r="I12" s="2"/>
    </row>
    <row r="13" ht="13.5" customHeight="1">
      <c r="A13" s="2"/>
      <c r="B13" s="2"/>
      <c r="C13" s="2"/>
      <c r="D13" s="2"/>
      <c r="E13" s="2"/>
      <c r="F13" s="2"/>
      <c r="G13" s="2"/>
      <c r="H13" s="2"/>
      <c r="I13" s="2"/>
    </row>
    <row r="14" ht="13.5" customHeight="1">
      <c r="A14" s="53" t="s">
        <v>158</v>
      </c>
      <c r="B14" s="56">
        <v>3042.0</v>
      </c>
      <c r="C14" s="56">
        <v>3614.0</v>
      </c>
      <c r="D14" s="56">
        <v>3884.0</v>
      </c>
      <c r="E14" s="56">
        <v>3889.0</v>
      </c>
      <c r="F14" s="2">
        <v>4102.0</v>
      </c>
      <c r="G14" s="2">
        <v>3713.0</v>
      </c>
      <c r="H14" s="2">
        <v>3417.0</v>
      </c>
      <c r="I14" s="2"/>
    </row>
    <row r="15" ht="13.5" customHeight="1">
      <c r="A15" s="53" t="s">
        <v>159</v>
      </c>
      <c r="B15" s="56">
        <v>3122.0</v>
      </c>
      <c r="C15" s="56">
        <v>3656.0</v>
      </c>
      <c r="D15" s="56">
        <v>3745.0</v>
      </c>
      <c r="E15" s="56">
        <v>3827.0</v>
      </c>
      <c r="F15" s="2">
        <v>4085.0</v>
      </c>
      <c r="G15" s="2">
        <v>3728.0</v>
      </c>
      <c r="H15" s="2">
        <v>3604.0</v>
      </c>
      <c r="I15" s="2"/>
    </row>
    <row r="16" ht="13.5" customHeight="1">
      <c r="A16" s="2"/>
      <c r="B16" s="2"/>
      <c r="C16" s="2"/>
      <c r="D16" s="2"/>
      <c r="E16" s="2"/>
      <c r="F16" s="2"/>
      <c r="G16" s="2"/>
      <c r="H16" s="2"/>
      <c r="I16" s="2"/>
    </row>
    <row r="17" ht="13.5" customHeight="1">
      <c r="A17" s="53" t="s">
        <v>160</v>
      </c>
      <c r="B17" s="56">
        <v>1998.0</v>
      </c>
      <c r="C17" s="56">
        <v>2649.0</v>
      </c>
      <c r="D17" s="56">
        <v>2718.0</v>
      </c>
      <c r="E17" s="56">
        <v>2989.0</v>
      </c>
      <c r="F17" s="2">
        <v>3891.0</v>
      </c>
      <c r="G17" s="2">
        <v>3793.0</v>
      </c>
      <c r="H17" s="2">
        <v>3753.0</v>
      </c>
      <c r="I17" s="2"/>
    </row>
    <row r="18" ht="13.5" customHeight="1">
      <c r="A18" s="53" t="s">
        <v>161</v>
      </c>
      <c r="B18" s="56">
        <v>1790.0</v>
      </c>
      <c r="C18" s="56">
        <v>2588.0</v>
      </c>
      <c r="D18" s="56">
        <v>2652.0</v>
      </c>
      <c r="E18" s="56">
        <v>2633.0</v>
      </c>
      <c r="F18" s="2">
        <v>3718.0</v>
      </c>
      <c r="G18" s="2">
        <v>3722.0</v>
      </c>
      <c r="H18" s="2">
        <v>3677.0</v>
      </c>
      <c r="I18" s="2"/>
    </row>
    <row r="19" ht="13.5" customHeight="1">
      <c r="A19" s="2"/>
      <c r="B19" s="2"/>
      <c r="C19" s="2"/>
      <c r="D19" s="2"/>
      <c r="E19" s="2"/>
      <c r="F19" s="2"/>
      <c r="G19" s="2"/>
      <c r="H19" s="2"/>
      <c r="I19" s="2"/>
    </row>
    <row r="20" ht="13.5" customHeight="1">
      <c r="A20" s="53" t="s">
        <v>162</v>
      </c>
      <c r="B20" s="63" t="s">
        <v>163</v>
      </c>
      <c r="C20" s="63" t="s">
        <v>163</v>
      </c>
      <c r="D20" s="56">
        <v>1067.0</v>
      </c>
      <c r="E20" s="56">
        <v>749.0</v>
      </c>
      <c r="F20" s="38">
        <v>335.0</v>
      </c>
      <c r="G20" s="2">
        <v>563.0</v>
      </c>
      <c r="H20" s="2">
        <v>217.0</v>
      </c>
      <c r="I20" s="2"/>
    </row>
    <row r="21" ht="13.5" customHeight="1">
      <c r="A21" s="53" t="s">
        <v>164</v>
      </c>
      <c r="B21" s="63" t="s">
        <v>163</v>
      </c>
      <c r="C21" s="63" t="s">
        <v>163</v>
      </c>
      <c r="D21" s="56">
        <v>624.0</v>
      </c>
      <c r="E21" s="56">
        <v>290.0</v>
      </c>
      <c r="F21" s="38">
        <v>190.0</v>
      </c>
      <c r="G21" s="2">
        <v>221.0</v>
      </c>
      <c r="H21" s="2">
        <v>62.0</v>
      </c>
      <c r="I21" s="2"/>
    </row>
    <row r="22" ht="13.5" customHeight="1">
      <c r="A22" s="2"/>
      <c r="B22" s="63"/>
      <c r="C22" s="63"/>
      <c r="D22" s="2"/>
      <c r="E22" s="2"/>
      <c r="F22" s="2"/>
      <c r="G22" s="2"/>
      <c r="H22" s="2"/>
      <c r="I22" s="2"/>
    </row>
    <row r="23" ht="13.5" customHeight="1">
      <c r="A23" s="53" t="s">
        <v>165</v>
      </c>
      <c r="B23" s="63" t="s">
        <v>163</v>
      </c>
      <c r="C23" s="63" t="s">
        <v>163</v>
      </c>
      <c r="D23" s="56">
        <v>4427.0</v>
      </c>
      <c r="E23" s="56">
        <v>3345.0</v>
      </c>
      <c r="F23" s="2">
        <v>2216.0</v>
      </c>
      <c r="G23" s="2">
        <v>2208.0</v>
      </c>
      <c r="H23" s="2">
        <v>1880.0</v>
      </c>
      <c r="I23" s="2"/>
    </row>
    <row r="24" ht="13.5" customHeight="1">
      <c r="A24" s="53" t="s">
        <v>166</v>
      </c>
      <c r="B24" s="63" t="s">
        <v>163</v>
      </c>
      <c r="C24" s="63" t="s">
        <v>163</v>
      </c>
      <c r="D24" s="56">
        <v>3215.0</v>
      </c>
      <c r="E24" s="56">
        <v>2234.0</v>
      </c>
      <c r="F24" s="2">
        <v>1815.0</v>
      </c>
      <c r="G24" s="2">
        <v>1313.0</v>
      </c>
      <c r="H24" s="2">
        <v>1076.0</v>
      </c>
      <c r="I24" s="2"/>
    </row>
    <row r="25" ht="13.5" customHeight="1">
      <c r="B25" s="63"/>
      <c r="C25" s="63"/>
      <c r="G25" s="2"/>
      <c r="H25" s="2"/>
      <c r="I25" s="2"/>
    </row>
    <row r="26" ht="13.5" customHeight="1">
      <c r="A26" s="53" t="s">
        <v>167</v>
      </c>
      <c r="B26" s="63" t="s">
        <v>163</v>
      </c>
      <c r="C26" s="63" t="s">
        <v>163</v>
      </c>
      <c r="D26" s="56">
        <v>421.0</v>
      </c>
      <c r="E26" s="56">
        <v>106.0</v>
      </c>
      <c r="F26" s="2">
        <v>175.0</v>
      </c>
      <c r="G26" s="2">
        <v>427.0</v>
      </c>
      <c r="H26" s="2">
        <v>115.0</v>
      </c>
      <c r="I26" s="2"/>
    </row>
    <row r="27" ht="13.5" customHeight="1">
      <c r="A27" s="53" t="s">
        <v>168</v>
      </c>
      <c r="B27" s="63" t="s">
        <v>163</v>
      </c>
      <c r="C27" s="63" t="s">
        <v>163</v>
      </c>
      <c r="D27" s="56">
        <v>843.0</v>
      </c>
      <c r="E27" s="56">
        <v>264.0</v>
      </c>
      <c r="F27" s="2">
        <v>177.0</v>
      </c>
      <c r="G27" s="2">
        <v>321.0</v>
      </c>
      <c r="H27" s="2">
        <v>111.0</v>
      </c>
      <c r="I27" s="2"/>
    </row>
    <row r="28" ht="13.5" customHeight="1">
      <c r="D28" s="64"/>
      <c r="E28" s="64"/>
      <c r="G28" s="2"/>
      <c r="H28" s="2"/>
      <c r="I28" s="2"/>
    </row>
    <row r="29" ht="13.5" customHeight="1">
      <c r="A29" s="53" t="s">
        <v>169</v>
      </c>
      <c r="B29" s="56">
        <f t="shared" ref="B29:C29" si="1">SUM(B5:B18)</f>
        <v>22286</v>
      </c>
      <c r="C29" s="56">
        <f t="shared" si="1"/>
        <v>26806</v>
      </c>
      <c r="D29" s="56">
        <v>40582.0</v>
      </c>
      <c r="E29" s="56">
        <v>38691.0</v>
      </c>
      <c r="F29" s="2">
        <v>40408.0</v>
      </c>
      <c r="G29" s="2">
        <v>38953.0</v>
      </c>
      <c r="H29" s="2">
        <v>39009.0</v>
      </c>
      <c r="I29" s="2"/>
    </row>
    <row r="30" ht="13.5" customHeight="1">
      <c r="A30" s="53" t="s">
        <v>170</v>
      </c>
      <c r="B30" s="65">
        <v>213.78</v>
      </c>
      <c r="C30" s="65">
        <v>252.935</v>
      </c>
      <c r="D30" s="65">
        <v>280.627</v>
      </c>
      <c r="E30" s="65">
        <v>326.697</v>
      </c>
      <c r="F30" s="38">
        <v>323.402</v>
      </c>
      <c r="G30" s="2">
        <v>207.647</v>
      </c>
      <c r="H30" s="2">
        <v>351.049</v>
      </c>
      <c r="I30" s="2"/>
    </row>
    <row r="31" ht="13.5" customHeight="1">
      <c r="A31" s="58" t="s">
        <v>171</v>
      </c>
      <c r="B31" s="62" t="s">
        <v>172</v>
      </c>
      <c r="C31" s="62" t="s">
        <v>173</v>
      </c>
      <c r="D31" s="62" t="s">
        <v>174</v>
      </c>
      <c r="E31" s="62" t="s">
        <v>175</v>
      </c>
      <c r="F31" s="39">
        <v>1999.0</v>
      </c>
      <c r="G31" s="39">
        <v>2000.0</v>
      </c>
      <c r="H31" s="39">
        <v>2001.0</v>
      </c>
      <c r="I31" s="2"/>
    </row>
    <row r="32" ht="13.5" customHeight="1">
      <c r="A32" s="53" t="s">
        <v>108</v>
      </c>
      <c r="B32" s="2"/>
      <c r="C32" s="2"/>
      <c r="D32" s="2"/>
      <c r="E32" s="2"/>
      <c r="F32" s="2"/>
      <c r="H32" s="2"/>
      <c r="I32" s="2"/>
    </row>
    <row r="33" ht="13.5" customHeight="1">
      <c r="A33" s="53"/>
      <c r="B33" s="2"/>
      <c r="C33" s="2"/>
      <c r="D33" s="2"/>
      <c r="E33" s="2"/>
      <c r="F33" s="2"/>
    </row>
    <row r="34" ht="13.5" customHeight="1">
      <c r="A34" s="2"/>
      <c r="B34" s="2"/>
      <c r="C34" s="2"/>
      <c r="D34" s="2"/>
      <c r="E34" s="2"/>
      <c r="F34" s="2"/>
    </row>
    <row r="35" ht="13.5" customHeight="1">
      <c r="B35" s="2"/>
      <c r="C35" s="2"/>
      <c r="D35" s="2"/>
      <c r="E35" s="2"/>
      <c r="F35" s="2"/>
    </row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7.29"/>
    <col customWidth="1" min="2" max="6" width="8.71"/>
    <col customWidth="1" min="7" max="26" width="8.0"/>
  </cols>
  <sheetData>
    <row r="1" ht="13.5" customHeight="1">
      <c r="A1" s="53" t="s">
        <v>176</v>
      </c>
      <c r="B1" s="2"/>
      <c r="C1" s="2"/>
      <c r="D1" s="2"/>
      <c r="E1" s="2"/>
      <c r="F1" s="2"/>
      <c r="G1" s="2"/>
      <c r="H1" s="2"/>
      <c r="I1" s="2"/>
    </row>
    <row r="2" ht="13.5" customHeight="1">
      <c r="A2" s="54" t="s">
        <v>148</v>
      </c>
      <c r="B2" s="55" t="s">
        <v>115</v>
      </c>
      <c r="C2" s="55" t="s">
        <v>116</v>
      </c>
      <c r="D2" s="55" t="s">
        <v>117</v>
      </c>
      <c r="E2" s="55" t="s">
        <v>118</v>
      </c>
      <c r="F2" s="55" t="s">
        <v>149</v>
      </c>
      <c r="G2" s="2"/>
      <c r="H2" s="2"/>
      <c r="I2" s="2"/>
    </row>
    <row r="3" ht="13.5" customHeight="1">
      <c r="A3" s="2"/>
      <c r="B3" s="2"/>
      <c r="C3" s="2"/>
      <c r="D3" s="2"/>
      <c r="E3" s="2"/>
      <c r="F3" s="2"/>
      <c r="G3" s="2"/>
      <c r="H3" s="2"/>
      <c r="I3" s="2"/>
    </row>
    <row r="4" ht="13.5" customHeight="1">
      <c r="A4" s="53" t="s">
        <v>177</v>
      </c>
      <c r="B4" s="56">
        <v>111.0</v>
      </c>
      <c r="C4" s="56">
        <v>120.0</v>
      </c>
      <c r="D4" s="56">
        <v>186.0</v>
      </c>
      <c r="E4" s="56">
        <v>167.0</v>
      </c>
      <c r="F4" s="2">
        <v>148.0</v>
      </c>
      <c r="G4" s="2"/>
      <c r="H4" s="2"/>
      <c r="I4" s="2"/>
    </row>
    <row r="5" ht="13.5" customHeight="1">
      <c r="A5" s="53" t="s">
        <v>178</v>
      </c>
      <c r="B5" s="56">
        <v>108.0</v>
      </c>
      <c r="C5" s="56">
        <v>114.0</v>
      </c>
      <c r="D5" s="56">
        <v>186.0</v>
      </c>
      <c r="E5" s="56">
        <v>164.0</v>
      </c>
      <c r="F5" s="2">
        <v>148.0</v>
      </c>
      <c r="G5" s="2"/>
      <c r="H5" s="2"/>
      <c r="I5" s="2"/>
    </row>
    <row r="6" ht="13.5" customHeight="1">
      <c r="A6" s="2"/>
      <c r="B6" s="2"/>
      <c r="C6" s="2"/>
      <c r="D6" s="2"/>
      <c r="E6" s="2"/>
      <c r="F6" s="2"/>
      <c r="G6" s="2"/>
      <c r="H6" s="2"/>
      <c r="I6" s="2"/>
    </row>
    <row r="7" ht="13.5" customHeight="1">
      <c r="A7" s="53" t="s">
        <v>154</v>
      </c>
      <c r="B7" s="56">
        <v>158.0</v>
      </c>
      <c r="C7" s="56">
        <v>169.0</v>
      </c>
      <c r="D7" s="56">
        <v>221.0</v>
      </c>
      <c r="E7" s="56">
        <v>193.0</v>
      </c>
      <c r="F7" s="2">
        <v>183.0</v>
      </c>
      <c r="G7" s="2"/>
      <c r="H7" s="2"/>
      <c r="I7" s="2"/>
    </row>
    <row r="8" ht="13.5" customHeight="1">
      <c r="A8" s="53" t="s">
        <v>155</v>
      </c>
      <c r="B8" s="56">
        <v>156.0</v>
      </c>
      <c r="C8" s="56">
        <v>167.0</v>
      </c>
      <c r="D8" s="56">
        <v>221.0</v>
      </c>
      <c r="E8" s="56">
        <v>190.0</v>
      </c>
      <c r="F8" s="2">
        <v>184.0</v>
      </c>
      <c r="G8" s="2"/>
      <c r="H8" s="2"/>
      <c r="I8" s="2"/>
    </row>
    <row r="9" ht="13.5" customHeight="1">
      <c r="A9" s="2"/>
      <c r="B9" s="2"/>
      <c r="C9" s="2"/>
      <c r="D9" s="2"/>
      <c r="E9" s="2"/>
      <c r="F9" s="2"/>
      <c r="G9" s="2"/>
      <c r="H9" s="2"/>
      <c r="I9" s="2"/>
    </row>
    <row r="10" ht="13.5" customHeight="1">
      <c r="A10" s="53" t="s">
        <v>156</v>
      </c>
      <c r="B10" s="56">
        <v>52.0</v>
      </c>
      <c r="C10" s="56">
        <v>52.0</v>
      </c>
      <c r="D10" s="56">
        <v>20.0</v>
      </c>
      <c r="E10" s="56">
        <v>17.0</v>
      </c>
      <c r="F10" s="2">
        <v>45.0</v>
      </c>
      <c r="G10" s="2"/>
      <c r="H10" s="2"/>
      <c r="I10" s="2"/>
    </row>
    <row r="11" ht="13.5" customHeight="1">
      <c r="A11" s="53" t="s">
        <v>157</v>
      </c>
      <c r="B11" s="56">
        <v>52.0</v>
      </c>
      <c r="C11" s="56">
        <v>51.0</v>
      </c>
      <c r="D11" s="56">
        <v>20.0</v>
      </c>
      <c r="E11" s="56">
        <v>20.0</v>
      </c>
      <c r="F11" s="2">
        <v>46.0</v>
      </c>
      <c r="G11" s="2"/>
      <c r="H11" s="2"/>
      <c r="I11" s="2"/>
    </row>
    <row r="12" ht="13.5" customHeight="1">
      <c r="A12" s="2"/>
      <c r="B12" s="2"/>
      <c r="C12" s="2"/>
      <c r="D12" s="2"/>
      <c r="E12" s="2"/>
      <c r="F12" s="2"/>
      <c r="G12" s="2"/>
      <c r="H12" s="2"/>
      <c r="I12" s="2"/>
    </row>
    <row r="13" ht="13.5" customHeight="1">
      <c r="A13" s="53" t="s">
        <v>158</v>
      </c>
      <c r="B13" s="56">
        <v>109.0</v>
      </c>
      <c r="C13" s="56">
        <v>112.0</v>
      </c>
      <c r="D13" s="56">
        <v>143.0</v>
      </c>
      <c r="E13" s="56">
        <v>108.0</v>
      </c>
      <c r="F13" s="2">
        <v>113.0</v>
      </c>
      <c r="G13" s="2"/>
      <c r="H13" s="2"/>
      <c r="I13" s="2"/>
    </row>
    <row r="14" ht="13.5" customHeight="1">
      <c r="A14" s="53" t="s">
        <v>159</v>
      </c>
      <c r="B14" s="56">
        <v>112.0</v>
      </c>
      <c r="C14" s="56">
        <v>111.0</v>
      </c>
      <c r="D14" s="56">
        <v>143.0</v>
      </c>
      <c r="E14" s="56">
        <v>108.0</v>
      </c>
      <c r="F14" s="2">
        <v>113.0</v>
      </c>
      <c r="G14" s="2"/>
      <c r="H14" s="2"/>
      <c r="I14" s="2"/>
    </row>
    <row r="15" ht="13.5" customHeight="1">
      <c r="A15" s="2"/>
      <c r="B15" s="2"/>
      <c r="C15" s="2"/>
      <c r="D15" s="2"/>
      <c r="E15" s="2"/>
      <c r="F15" s="2"/>
      <c r="G15" s="2"/>
      <c r="H15" s="2"/>
      <c r="I15" s="2"/>
    </row>
    <row r="16" ht="13.5" customHeight="1">
      <c r="A16" s="53" t="s">
        <v>160</v>
      </c>
      <c r="B16" s="56">
        <v>71.0</v>
      </c>
      <c r="C16" s="56">
        <v>97.0</v>
      </c>
      <c r="D16" s="56">
        <v>115.0</v>
      </c>
      <c r="E16" s="56">
        <v>105.0</v>
      </c>
      <c r="F16" s="2">
        <v>113.0</v>
      </c>
      <c r="G16" s="2"/>
      <c r="H16" s="2"/>
      <c r="I16" s="2"/>
    </row>
    <row r="17" ht="13.5" customHeight="1">
      <c r="A17" s="53" t="s">
        <v>161</v>
      </c>
      <c r="B17" s="56">
        <v>64.0</v>
      </c>
      <c r="C17" s="56">
        <v>99.0</v>
      </c>
      <c r="D17" s="56">
        <v>115.0</v>
      </c>
      <c r="E17" s="56">
        <v>100.0</v>
      </c>
      <c r="F17" s="2">
        <v>112.0</v>
      </c>
      <c r="G17" s="2"/>
      <c r="H17" s="2"/>
      <c r="I17" s="2"/>
    </row>
    <row r="18" ht="13.5" customHeight="1">
      <c r="A18" s="2"/>
      <c r="B18" s="2"/>
      <c r="C18" s="2"/>
      <c r="D18" s="2"/>
      <c r="E18" s="2"/>
      <c r="F18" s="2"/>
      <c r="G18" s="2"/>
      <c r="H18" s="2"/>
      <c r="I18" s="2"/>
    </row>
    <row r="19" ht="13.5" customHeight="1">
      <c r="A19" s="53" t="s">
        <v>179</v>
      </c>
      <c r="B19" s="38" t="s">
        <v>122</v>
      </c>
      <c r="C19" s="38" t="s">
        <v>122</v>
      </c>
      <c r="D19" s="56">
        <v>20.0</v>
      </c>
      <c r="E19" s="56">
        <v>16.0</v>
      </c>
      <c r="F19" s="38" t="s">
        <v>122</v>
      </c>
      <c r="G19" s="2"/>
      <c r="H19" s="2"/>
      <c r="I19" s="2"/>
    </row>
    <row r="20" ht="13.5" customHeight="1">
      <c r="A20" s="53" t="s">
        <v>180</v>
      </c>
      <c r="B20" s="38" t="s">
        <v>122</v>
      </c>
      <c r="C20" s="38" t="s">
        <v>122</v>
      </c>
      <c r="D20" s="56">
        <v>20.0</v>
      </c>
      <c r="E20" s="56">
        <v>15.0</v>
      </c>
      <c r="F20" s="38" t="s">
        <v>122</v>
      </c>
      <c r="G20" s="2"/>
      <c r="H20" s="2"/>
      <c r="I20" s="2"/>
    </row>
    <row r="21" ht="13.5" customHeight="1">
      <c r="A21" s="2"/>
      <c r="B21" s="2"/>
      <c r="C21" s="2"/>
      <c r="D21" s="2"/>
      <c r="E21" s="2"/>
      <c r="F21" s="66"/>
      <c r="G21" s="2"/>
      <c r="H21" s="2"/>
      <c r="I21" s="2"/>
    </row>
    <row r="22" ht="13.5" customHeight="1">
      <c r="A22" s="58" t="s">
        <v>181</v>
      </c>
      <c r="B22" s="59">
        <f t="shared" ref="B22:D22" si="1">SUM(B4:B17)</f>
        <v>993</v>
      </c>
      <c r="C22" s="59">
        <f t="shared" si="1"/>
        <v>1092</v>
      </c>
      <c r="D22" s="59">
        <f t="shared" si="1"/>
        <v>1370</v>
      </c>
      <c r="E22" s="59">
        <v>1203.0</v>
      </c>
      <c r="F22" s="59">
        <f>SUM(F4:F20)</f>
        <v>1205</v>
      </c>
      <c r="G22" s="2"/>
      <c r="H22" s="2"/>
      <c r="I22" s="2"/>
    </row>
    <row r="23" ht="13.5" customHeight="1">
      <c r="A23" s="53" t="s">
        <v>182</v>
      </c>
      <c r="B23" s="2"/>
      <c r="C23" s="2"/>
      <c r="D23" s="2"/>
      <c r="E23" s="2"/>
      <c r="F23" s="2"/>
      <c r="G23" s="2"/>
      <c r="H23" s="2"/>
      <c r="I23" s="2"/>
    </row>
    <row r="24" ht="13.5" customHeight="1">
      <c r="A24" s="2"/>
      <c r="B24" s="2"/>
      <c r="C24" s="2"/>
      <c r="D24" s="2"/>
      <c r="E24" s="2"/>
      <c r="F24" s="2"/>
      <c r="G24" s="2"/>
      <c r="H24" s="2"/>
      <c r="I24" s="2"/>
    </row>
    <row r="25" ht="13.5" customHeight="1">
      <c r="H25" s="2"/>
      <c r="I25" s="2"/>
    </row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